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2" activeTab="5"/>
  </bookViews>
  <sheets>
    <sheet name="FRE" sheetId="1" r:id="rId1"/>
    <sheet name="Orç_sintético" sheetId="2" r:id="rId2"/>
    <sheet name="Orç_eventos_Infra" sheetId="3" r:id="rId3"/>
    <sheet name="Orç_analítico_Hab_Faixa_" sheetId="4" r:id="rId4"/>
    <sheet name="Orç_analítico_Equipamen_Faixa_" sheetId="5" r:id="rId5"/>
    <sheet name="Cronograma" sheetId="6" r:id="rId6"/>
  </sheets>
  <definedNames>
    <definedName name="_xlnm.Print_Area" localSheetId="0">'FRE'!$A$1:$L$146</definedName>
    <definedName name="_xlnm.Print_Titles" localSheetId="0">'FRE'!$1:$3</definedName>
    <definedName name="_xlnm.Print_Titles" localSheetId="4">'Orç_analítico_Equipamen_Faixa_'!$1:$7</definedName>
    <definedName name="_xlnm.Print_Titles" localSheetId="3">'Orç_analítico_Hab_Faixa_'!$1:$7</definedName>
    <definedName name="_xlnm.Print_Titles" localSheetId="2">'Orç_eventos_Infra'!$1:$7</definedName>
    <definedName name="_xlnm.Print_Area" localSheetId="1">'Orç_sintético'!$B$1:$M$93</definedName>
  </definedNames>
  <calcPr fullCalcOnLoad="1"/>
</workbook>
</file>

<file path=xl/sharedStrings.xml><?xml version="1.0" encoding="utf-8"?>
<sst xmlns="http://schemas.openxmlformats.org/spreadsheetml/2006/main" count="1630" uniqueCount="770">
  <si>
    <t>(escolha)</t>
  </si>
  <si>
    <t>Apoio à Produção de Imóveis - Pessoa Jurídica</t>
  </si>
  <si>
    <t>FRE - Ficha Resumo do Empreendimento - Habitação</t>
  </si>
  <si>
    <t>PEC / MPE</t>
  </si>
  <si>
    <t>Alocação de Recursos em Construção</t>
  </si>
  <si>
    <t>Programa:</t>
  </si>
  <si>
    <t>MCMV - Recursos FAR</t>
  </si>
  <si>
    <t>MCMV Entidades - Recursos FDS</t>
  </si>
  <si>
    <t>Nome do Empreendimento</t>
  </si>
  <si>
    <t>Outro</t>
  </si>
  <si>
    <t>Endereço do Empreendimento</t>
  </si>
  <si>
    <t>Complemento</t>
  </si>
  <si>
    <t>Bairro</t>
  </si>
  <si>
    <t>Município</t>
  </si>
  <si>
    <t>UF</t>
  </si>
  <si>
    <t>CEP</t>
  </si>
  <si>
    <t>Proponente</t>
  </si>
  <si>
    <t>CNPJ/CPF</t>
  </si>
  <si>
    <t>Construtora</t>
  </si>
  <si>
    <t>Responsável técnico</t>
  </si>
  <si>
    <t>CREA/CAU</t>
  </si>
  <si>
    <t>CPF</t>
  </si>
  <si>
    <t>Incorporador</t>
  </si>
  <si>
    <t>CPF/CNPJ</t>
  </si>
  <si>
    <t>Proprietário do terreno</t>
  </si>
  <si>
    <t>Nome para contato</t>
  </si>
  <si>
    <t>Telefone</t>
  </si>
  <si>
    <t>e-mail</t>
  </si>
  <si>
    <t>Esta FRE refere-se a um módulo?</t>
  </si>
  <si>
    <t>Nome do módulo:</t>
  </si>
  <si>
    <t>Tipo do empreendimento:</t>
  </si>
  <si>
    <t>Casas</t>
  </si>
  <si>
    <t>unidades</t>
  </si>
  <si>
    <t>Salas comerciais</t>
  </si>
  <si>
    <t>Apartamentos</t>
  </si>
  <si>
    <t>Lojas</t>
  </si>
  <si>
    <t>Descrição do empreendimento (tipologias, blocos, equipamentos de uso comum, lazer e infraestrutura):</t>
  </si>
  <si>
    <t>Padrão de acabamento:</t>
  </si>
  <si>
    <t>Processo construtivo:</t>
  </si>
  <si>
    <t>Coordenadas GPS</t>
  </si>
  <si>
    <t>Indique:</t>
  </si>
  <si>
    <t>Datum:</t>
  </si>
  <si>
    <t>(preferencialmente SAD-69)</t>
  </si>
  <si>
    <t>Longitude (oeste):</t>
  </si>
  <si>
    <t>Latitude:</t>
  </si>
  <si>
    <t>Área total do terreno</t>
  </si>
  <si>
    <t>Área total do terreno ref. ao MÓDULO</t>
  </si>
  <si>
    <t>m²</t>
  </si>
  <si>
    <t>Área de APP</t>
  </si>
  <si>
    <t>Área de APP do MÓDULO</t>
  </si>
  <si>
    <t>Área Non Edificandi</t>
  </si>
  <si>
    <t>Área Non Edificandi do MÓDULO</t>
  </si>
  <si>
    <t>Área do sistema viário</t>
  </si>
  <si>
    <t>Área do sistema viário do MÓDULO</t>
  </si>
  <si>
    <t>Área de praças/áreas verdes</t>
  </si>
  <si>
    <t>Área de praças/áreas verdes do MÓDULO</t>
  </si>
  <si>
    <t>Área de outros equipamentos</t>
  </si>
  <si>
    <t>Área de outros equipamentos do MÓDULO</t>
  </si>
  <si>
    <t>Área líquida do terreno</t>
  </si>
  <si>
    <t>Área líquida do terreno ref. ao MÓDULO</t>
  </si>
  <si>
    <t>% de obra executada:</t>
  </si>
  <si>
    <t xml:space="preserve">Prazo de obras previsto no cronograma: </t>
  </si>
  <si>
    <t>meses</t>
  </si>
  <si>
    <t>Descrição de estágio de obras e benfeitorias executadas</t>
  </si>
  <si>
    <t>Área total de construção do empreendimento (total da col. 37):</t>
  </si>
  <si>
    <t>Área total equivalente do empreendimento (total da col. 38):</t>
  </si>
  <si>
    <t>Valores das unidades</t>
  </si>
  <si>
    <t>Tipologia</t>
  </si>
  <si>
    <t>Qtidade</t>
  </si>
  <si>
    <t>Descrição</t>
  </si>
  <si>
    <t>Área privativa real
col. 23</t>
  </si>
  <si>
    <t>Área privativa equivalente
col. 24</t>
  </si>
  <si>
    <t>Área total real
col. 37</t>
  </si>
  <si>
    <t>Área total equivalente
col. 38</t>
  </si>
  <si>
    <t>Valor proposto</t>
  </si>
  <si>
    <t>VGV</t>
  </si>
  <si>
    <t>VGV / col.38</t>
  </si>
  <si>
    <t>Análise dos custos e valores de avaliação</t>
  </si>
  <si>
    <t>Fonte de referência</t>
  </si>
  <si>
    <t>Indique a fonte:</t>
  </si>
  <si>
    <t>Data base dos custos:</t>
  </si>
  <si>
    <t>/m²</t>
  </si>
  <si>
    <t>Edificações</t>
  </si>
  <si>
    <t>Custo direto</t>
  </si>
  <si>
    <t>BDI</t>
  </si>
  <si>
    <t>Custo global</t>
  </si>
  <si>
    <t>/UH</t>
  </si>
  <si>
    <t>Infraestrutura e urbanização</t>
  </si>
  <si>
    <t>A infra foi orçada na forma analítica e separada das edificações?</t>
  </si>
  <si>
    <t>Equipamentos comunitários</t>
  </si>
  <si>
    <t>Custo total das obras</t>
  </si>
  <si>
    <t>Outras despesas</t>
  </si>
  <si>
    <t>Legalização</t>
  </si>
  <si>
    <t>(aceitável até 2% do VGV)</t>
  </si>
  <si>
    <t>Despesas financeiras</t>
  </si>
  <si>
    <t>(juros e taxas: aceitável de 0,5% a 5% de edificações + infra + equipamentos)</t>
  </si>
  <si>
    <t>Seguros (SRE e SGC/SGI)</t>
  </si>
  <si>
    <t>(aceitável até 0,5% de edificações + infra + equipamentos)</t>
  </si>
  <si>
    <t>Despesas de comercialização</t>
  </si>
  <si>
    <t>(aceitável de 4% a 8% do VGV)</t>
  </si>
  <si>
    <t>Trabalho técnico social</t>
  </si>
  <si>
    <t>Segurança adicional</t>
  </si>
  <si>
    <t>Total de outras despesas</t>
  </si>
  <si>
    <t>Custo total de empreendimento</t>
  </si>
  <si>
    <t>Custos não incidentes</t>
  </si>
  <si>
    <t>Valor</t>
  </si>
  <si>
    <t>Responsabilidade pela execução e fonte de recursos</t>
  </si>
  <si>
    <t>Aporte financeiro / contrapartida / CPAC</t>
  </si>
  <si>
    <t>VGV - Valor global de vendas</t>
  </si>
  <si>
    <t>Observações gerais</t>
  </si>
  <si>
    <t>Assinatura do proponente</t>
  </si>
  <si>
    <t>Nome:</t>
  </si>
  <si>
    <t>CPF:</t>
  </si>
  <si>
    <t>Local:</t>
  </si>
  <si>
    <t>Data:</t>
  </si>
  <si>
    <t>Habitacional horizontal</t>
  </si>
  <si>
    <t>Orçamento</t>
  </si>
  <si>
    <t>Vertical: habit. / salas / misto</t>
  </si>
  <si>
    <t>Vertical andar livre</t>
  </si>
  <si>
    <t>Vertical parede de concreto</t>
  </si>
  <si>
    <t>mínimo</t>
  </si>
  <si>
    <t>máximo infra sintética</t>
  </si>
  <si>
    <t>máximo infra analítica</t>
  </si>
  <si>
    <t>Tipologia:</t>
  </si>
  <si>
    <t>Item</t>
  </si>
  <si>
    <t>Serviço</t>
  </si>
  <si>
    <t>Incidência</t>
  </si>
  <si>
    <t>Custo</t>
  </si>
  <si>
    <t>% acumulado</t>
  </si>
  <si>
    <t>Status</t>
  </si>
  <si>
    <t>SERVIÇOS PRELIMINARES GERAIS</t>
  </si>
  <si>
    <t>1.1</t>
  </si>
  <si>
    <t>serviços técnicos (projetos, orçamentos, levant. topog., sondagem, licenças e PCMAT)</t>
  </si>
  <si>
    <t>a</t>
  </si>
  <si>
    <t>1.2</t>
  </si>
  <si>
    <t>instalações e canteiros (barracão, cercamento e placa da obra)</t>
  </si>
  <si>
    <t>1.3</t>
  </si>
  <si>
    <t>ligações provisórias (água, energia, telefone e esgoto)</t>
  </si>
  <si>
    <t>1.4</t>
  </si>
  <si>
    <t>manutenção canteiro/consumo</t>
  </si>
  <si>
    <t>1.5</t>
  </si>
  <si>
    <t>transportes máquinas e equipamentos</t>
  </si>
  <si>
    <t>1.6</t>
  </si>
  <si>
    <t>controle tecnológico</t>
  </si>
  <si>
    <t>1.7</t>
  </si>
  <si>
    <t>gestão de resíduos</t>
  </si>
  <si>
    <t>1.8</t>
  </si>
  <si>
    <t>gestão da qualidade</t>
  </si>
  <si>
    <t>1.9</t>
  </si>
  <si>
    <t>equipamentos de proteção coletivos</t>
  </si>
  <si>
    <t>1.10</t>
  </si>
  <si>
    <t>administração local (engenheiros, mestres, etc.)</t>
  </si>
  <si>
    <t>FUNDAÇÕES E CONTENÇÕES</t>
  </si>
  <si>
    <t>2.1</t>
  </si>
  <si>
    <t>Fundações</t>
  </si>
  <si>
    <t>2.2</t>
  </si>
  <si>
    <t>Contenções/arrimos especiais</t>
  </si>
  <si>
    <t>SUPRAESTRUTURA</t>
  </si>
  <si>
    <t>PAREDES E PAINÉIS</t>
  </si>
  <si>
    <t>4.1</t>
  </si>
  <si>
    <t>alvenaria / fechamentos</t>
  </si>
  <si>
    <t>4.2</t>
  </si>
  <si>
    <t>esquadrias metálicas</t>
  </si>
  <si>
    <t>4.3</t>
  </si>
  <si>
    <t>esquadrias de madeira</t>
  </si>
  <si>
    <t>4.4</t>
  </si>
  <si>
    <t>vidros / esquadrias especiais</t>
  </si>
  <si>
    <t>COBERTURA E PROTEÇÕES</t>
  </si>
  <si>
    <t>5.1</t>
  </si>
  <si>
    <t>telhados</t>
  </si>
  <si>
    <t>5.2</t>
  </si>
  <si>
    <t>impermeabilizações</t>
  </si>
  <si>
    <t>REVESTIMENTOS</t>
  </si>
  <si>
    <t>6.1</t>
  </si>
  <si>
    <t>revestimentos internos</t>
  </si>
  <si>
    <t>6.2</t>
  </si>
  <si>
    <t>azulejos</t>
  </si>
  <si>
    <t>6.3</t>
  </si>
  <si>
    <t>revestimentos externos</t>
  </si>
  <si>
    <t>6.4</t>
  </si>
  <si>
    <t>forros</t>
  </si>
  <si>
    <t>6.5</t>
  </si>
  <si>
    <t>pinturas</t>
  </si>
  <si>
    <t>6.6</t>
  </si>
  <si>
    <t>especiais / elementos fachadas</t>
  </si>
  <si>
    <t>PAVIMENTAÇÃO</t>
  </si>
  <si>
    <t>7.1</t>
  </si>
  <si>
    <t>madeira</t>
  </si>
  <si>
    <t>7.2</t>
  </si>
  <si>
    <t>cerâmica</t>
  </si>
  <si>
    <t>7.3</t>
  </si>
  <si>
    <t>carpete</t>
  </si>
  <si>
    <t>7.4</t>
  </si>
  <si>
    <t>cimentados</t>
  </si>
  <si>
    <t>7.5</t>
  </si>
  <si>
    <t>rodapés, soleiras e peitoris</t>
  </si>
  <si>
    <t>7.6</t>
  </si>
  <si>
    <t>pavimentações especiais</t>
  </si>
  <si>
    <t xml:space="preserve">INSTALAÇÕES </t>
  </si>
  <si>
    <t>8.1</t>
  </si>
  <si>
    <t>elétricas / telefônicas</t>
  </si>
  <si>
    <t>8.2</t>
  </si>
  <si>
    <t>hidráulicas / gás</t>
  </si>
  <si>
    <t>8.3</t>
  </si>
  <si>
    <t>sanitárias / pluvial</t>
  </si>
  <si>
    <t>8.4</t>
  </si>
  <si>
    <t>aparelhos, metais e bancadas</t>
  </si>
  <si>
    <t>8.5</t>
  </si>
  <si>
    <t>elevadores / bombas</t>
  </si>
  <si>
    <t>8.6</t>
  </si>
  <si>
    <t>climatização</t>
  </si>
  <si>
    <t>8.7</t>
  </si>
  <si>
    <t>lógica</t>
  </si>
  <si>
    <t>8.8</t>
  </si>
  <si>
    <t>especiais</t>
  </si>
  <si>
    <t>COMPLEMENTAÇÕES</t>
  </si>
  <si>
    <t>9.1</t>
  </si>
  <si>
    <t>calafete / limpeza</t>
  </si>
  <si>
    <t>9.2</t>
  </si>
  <si>
    <t>ligações definitivas</t>
  </si>
  <si>
    <t>9.3</t>
  </si>
  <si>
    <t>outros</t>
  </si>
  <si>
    <t>INFRAESTRUTURA E URBANIZAÇÃO</t>
  </si>
  <si>
    <t>10.1</t>
  </si>
  <si>
    <t>terraplenagem</t>
  </si>
  <si>
    <t>10.2</t>
  </si>
  <si>
    <t>água potável</t>
  </si>
  <si>
    <t>10.3</t>
  </si>
  <si>
    <t>esgoto sanitário</t>
  </si>
  <si>
    <t>10.4</t>
  </si>
  <si>
    <t>drenagem das águas pluviais</t>
  </si>
  <si>
    <t>10.5</t>
  </si>
  <si>
    <t>pavimentação</t>
  </si>
  <si>
    <t>10.6</t>
  </si>
  <si>
    <t>energia e iluminação</t>
  </si>
  <si>
    <t>10.7</t>
  </si>
  <si>
    <t>telefone</t>
  </si>
  <si>
    <t>10.8</t>
  </si>
  <si>
    <t>gás</t>
  </si>
  <si>
    <t>10.9</t>
  </si>
  <si>
    <t>obras especiais</t>
  </si>
  <si>
    <t>10.10</t>
  </si>
  <si>
    <t>paisagismo, equipamentos e ambientação</t>
  </si>
  <si>
    <t>TOTAL</t>
  </si>
  <si>
    <t>itens finais míminos</t>
  </si>
  <si>
    <t>Assinatura do responsável técnico</t>
  </si>
  <si>
    <t>50% 1.4 ao 1.10</t>
  </si>
  <si>
    <t>70% 8.1 ao 8.3</t>
  </si>
  <si>
    <t>100% 4.2 em diante</t>
  </si>
  <si>
    <t>CREA/CAU:</t>
  </si>
  <si>
    <t>Orçamento por Eventos da Infraestrutura</t>
  </si>
  <si>
    <t>Unidade</t>
  </si>
  <si>
    <t>Quantidade</t>
  </si>
  <si>
    <t>Custo unitário</t>
  </si>
  <si>
    <t>Custo total</t>
  </si>
  <si>
    <t>% do item</t>
  </si>
  <si>
    <t>TERRAPLENAGEM</t>
  </si>
  <si>
    <t>ESTUDO DO SOLO (SONDAGEM, ENSAIOS, CONTROLE TECNOLÓGICO)</t>
  </si>
  <si>
    <t>vb</t>
  </si>
  <si>
    <t>TERRAPLENAGEM (CORTE E ATERRO)</t>
  </si>
  <si>
    <t>m3</t>
  </si>
  <si>
    <t>PROTEÇÃO DE TALUDES (GRAMA, HIDROSSEMEADURA, ETC)</t>
  </si>
  <si>
    <t>m2</t>
  </si>
  <si>
    <t>CUSTO TOTAL DO ITEM</t>
  </si>
  <si>
    <t>ÁGUA POTÁVEL</t>
  </si>
  <si>
    <t>CAPTAÇÃO (EM REDE EXISTENTE, POÇO PROFUNDO, MANANCIAL, ETC)</t>
  </si>
  <si>
    <t>RESERVAÇÃO</t>
  </si>
  <si>
    <t>2.3</t>
  </si>
  <si>
    <t>REDE DE DISTRIBUIÇÃO DE ÁGUA</t>
  </si>
  <si>
    <t>m</t>
  </si>
  <si>
    <t>2.4</t>
  </si>
  <si>
    <t>TRATAMENTO DA ÁGUA</t>
  </si>
  <si>
    <t>m3/s</t>
  </si>
  <si>
    <t>2.5</t>
  </si>
  <si>
    <t>2.6</t>
  </si>
  <si>
    <t>ESGOTO SANITÁRIO</t>
  </si>
  <si>
    <t>3.1</t>
  </si>
  <si>
    <t>REDE DE ESGOTAMENTO SANITÁRIO</t>
  </si>
  <si>
    <t>3.2</t>
  </si>
  <si>
    <t>ELEVATÓRIA</t>
  </si>
  <si>
    <t>3.3</t>
  </si>
  <si>
    <t>TRATAMENTO DE EFLUENTES (FOSSA, SUMIDOURO, FILTRO, ETE)</t>
  </si>
  <si>
    <t>3.4</t>
  </si>
  <si>
    <t>3.5</t>
  </si>
  <si>
    <t>DRENAGEM DAS ÁGUAS PLUVIAIS</t>
  </si>
  <si>
    <t>REDE DE DRENAGEM PLUVIAL</t>
  </si>
  <si>
    <t>4.5</t>
  </si>
  <si>
    <t>TERMINAL DE LANÇAMENTO</t>
  </si>
  <si>
    <t>und</t>
  </si>
  <si>
    <t>4.6</t>
  </si>
  <si>
    <t>4.7</t>
  </si>
  <si>
    <t>PAVIMENTAÇÃO EM</t>
  </si>
  <si>
    <t>GUIAS E SARJETAS</t>
  </si>
  <si>
    <t>5.3</t>
  </si>
  <si>
    <t>PASSEIOS/CALÇADAS</t>
  </si>
  <si>
    <t>5.4</t>
  </si>
  <si>
    <t>5.5</t>
  </si>
  <si>
    <t>ENERGIA E ILUMINAÇÃO</t>
  </si>
  <si>
    <t>REDE DE ENERGIA</t>
  </si>
  <si>
    <t>ILUMINAÇÃO PÚBLICA</t>
  </si>
  <si>
    <t>TELEFONE</t>
  </si>
  <si>
    <t>DUTOS</t>
  </si>
  <si>
    <t>CABEAMENTOS</t>
  </si>
  <si>
    <t>GÁS</t>
  </si>
  <si>
    <t>REDE DE DISTRIBUIÇÃO</t>
  </si>
  <si>
    <t>CENTRAL</t>
  </si>
  <si>
    <t>OBRAS ESPECIAIS</t>
  </si>
  <si>
    <t>MURO DE ARRIMO EM</t>
  </si>
  <si>
    <t>PAISAGISMO, EQUIPAMENTOS E AMBIENTAÇÃO</t>
  </si>
  <si>
    <t>PAISAGISMO</t>
  </si>
  <si>
    <t>CUSTO DIRETO DE CONSTRUÇÃO</t>
  </si>
  <si>
    <t>CUSTO TOTAL DE CONSTRUÇÃO</t>
  </si>
  <si>
    <t>Orçamento Analítico Habitação</t>
  </si>
  <si>
    <t>1</t>
  </si>
  <si>
    <t>SERVIÇOS PRELIMINARES E GERAIS</t>
  </si>
  <si>
    <t>Serviços técnicos (levantamento topográfico, projetos,especificações, orç., cronograma)</t>
  </si>
  <si>
    <t>Despesas iniciais (cópias, licenças, taxas e impostos)</t>
  </si>
  <si>
    <t>Instalações provisórias (tapumes, barracão, água, luz, esgoto e placas)</t>
  </si>
  <si>
    <t>Máquinas e ferramentas (betoneira, vibrador, serra, bomba, carrinho, guincho)</t>
  </si>
  <si>
    <t>Consumos</t>
  </si>
  <si>
    <t>Limpeza da Obra</t>
  </si>
  <si>
    <t>Transportes</t>
  </si>
  <si>
    <t>FUNDAÇÃO E CONTENÇÕES</t>
  </si>
  <si>
    <t>Trabalhos com terra</t>
  </si>
  <si>
    <t>2.1.1</t>
  </si>
  <si>
    <t>Demolições</t>
  </si>
  <si>
    <t>2.1.2</t>
  </si>
  <si>
    <t>Limpeza do terreno</t>
  </si>
  <si>
    <t>2.1.3</t>
  </si>
  <si>
    <t>Escavações mecânicas</t>
  </si>
  <si>
    <t>2.1.4</t>
  </si>
  <si>
    <t>Escavaçoes manuais</t>
  </si>
  <si>
    <t>2.1.5</t>
  </si>
  <si>
    <t>Aterro e apiloamento</t>
  </si>
  <si>
    <t>2.1.6</t>
  </si>
  <si>
    <t>Locação da Obra</t>
  </si>
  <si>
    <t xml:space="preserve">Trabalhos em </t>
  </si>
  <si>
    <t>2.1.7</t>
  </si>
  <si>
    <t>Desmonte em Rocha</t>
  </si>
  <si>
    <t>2.1.8</t>
  </si>
  <si>
    <t>2.1.9</t>
  </si>
  <si>
    <t>Fundações e outros serviços</t>
  </si>
  <si>
    <t>2.2.1</t>
  </si>
  <si>
    <t>Escoramento do Terreno vizinho</t>
  </si>
  <si>
    <t>2.2.2</t>
  </si>
  <si>
    <t>Reb. Lençol Freático/Drenagem</t>
  </si>
  <si>
    <t>2.2.3</t>
  </si>
  <si>
    <t>Fundações Profundas</t>
  </si>
  <si>
    <t>2.2.4</t>
  </si>
  <si>
    <t>Fundações Superficiais</t>
  </si>
  <si>
    <t>2.2.5</t>
  </si>
  <si>
    <t>Vigas, Baldrames e Alavancas</t>
  </si>
  <si>
    <t>2.2.6</t>
  </si>
  <si>
    <t>2.2.7</t>
  </si>
  <si>
    <t>Concreto Armado</t>
  </si>
  <si>
    <t>Pré-moldados</t>
  </si>
  <si>
    <t>Alvenarias</t>
  </si>
  <si>
    <t>4.1.1</t>
  </si>
  <si>
    <t>Tijolo furado</t>
  </si>
  <si>
    <t>4.1.2</t>
  </si>
  <si>
    <t>Tijolo maciço</t>
  </si>
  <si>
    <t>4.1.3</t>
  </si>
  <si>
    <t>Bloco estrutural</t>
  </si>
  <si>
    <t>4.1.4</t>
  </si>
  <si>
    <t>Paredes de Concreto</t>
  </si>
  <si>
    <t>4.1.5</t>
  </si>
  <si>
    <t>Vergas de Concreto</t>
  </si>
  <si>
    <t>4.1.6</t>
  </si>
  <si>
    <t>Arremates e Cunhas</t>
  </si>
  <si>
    <t>4.1.7</t>
  </si>
  <si>
    <t>Esquadrias de alumínio</t>
  </si>
  <si>
    <t>4.2.1</t>
  </si>
  <si>
    <t>Janelas</t>
  </si>
  <si>
    <t>4.2.2</t>
  </si>
  <si>
    <t>Portas</t>
  </si>
  <si>
    <t>4.2.3</t>
  </si>
  <si>
    <t>Basculantes</t>
  </si>
  <si>
    <t>4.2.4</t>
  </si>
  <si>
    <t>Gradis</t>
  </si>
  <si>
    <t>4.2.5</t>
  </si>
  <si>
    <t>Portões</t>
  </si>
  <si>
    <t>4.2.6</t>
  </si>
  <si>
    <t>Esquadrias de ferro</t>
  </si>
  <si>
    <t>4.3.1</t>
  </si>
  <si>
    <t>4.3.2</t>
  </si>
  <si>
    <t>4.3.3</t>
  </si>
  <si>
    <t>4.3.4</t>
  </si>
  <si>
    <t>4.3.5</t>
  </si>
  <si>
    <t>4.3.6</t>
  </si>
  <si>
    <t>Porta corta-fogo</t>
  </si>
  <si>
    <t>4.3.7</t>
  </si>
  <si>
    <t>Escada Marinheiro</t>
  </si>
  <si>
    <t>4.3.8</t>
  </si>
  <si>
    <t>Alçapão</t>
  </si>
  <si>
    <t>4.3.9</t>
  </si>
  <si>
    <t>Esquadrias de madeira</t>
  </si>
  <si>
    <t>4.4.1</t>
  </si>
  <si>
    <t>Porta entrada 80x210cm</t>
  </si>
  <si>
    <t>4.4.2</t>
  </si>
  <si>
    <t>Portas internas 80x210cm</t>
  </si>
  <si>
    <t>4.4.3</t>
  </si>
  <si>
    <t>Portas internas 70x210cm</t>
  </si>
  <si>
    <t>4.4.4</t>
  </si>
  <si>
    <t>Portas internas 60x210cm</t>
  </si>
  <si>
    <t>4.4.5</t>
  </si>
  <si>
    <t>Batentes</t>
  </si>
  <si>
    <t>4.4.6</t>
  </si>
  <si>
    <t>Guarnições/alizares</t>
  </si>
  <si>
    <t>4.4.7</t>
  </si>
  <si>
    <t>4.4.8</t>
  </si>
  <si>
    <t>Ferragens</t>
  </si>
  <si>
    <t>4.5.1</t>
  </si>
  <si>
    <t>Conj. para porta social</t>
  </si>
  <si>
    <t>4.5.2</t>
  </si>
  <si>
    <t>Conj. para porta de serviço</t>
  </si>
  <si>
    <t>4.5.3</t>
  </si>
  <si>
    <t>Conj. para porta interna</t>
  </si>
  <si>
    <t>4.5.4</t>
  </si>
  <si>
    <t>Conj. para porta banheiro</t>
  </si>
  <si>
    <t>4.5.5</t>
  </si>
  <si>
    <t>Conj. porta de garagem</t>
  </si>
  <si>
    <t>4.5.6</t>
  </si>
  <si>
    <t>Dobradiças</t>
  </si>
  <si>
    <t>4.5.7</t>
  </si>
  <si>
    <t>Vidros e plásticos</t>
  </si>
  <si>
    <t>4.6.1</t>
  </si>
  <si>
    <t>Lisos</t>
  </si>
  <si>
    <t>4.6.2</t>
  </si>
  <si>
    <t>Fantasia</t>
  </si>
  <si>
    <t>4.6.3</t>
  </si>
  <si>
    <t>Temperado/Laminado</t>
  </si>
  <si>
    <t>4.6.4</t>
  </si>
  <si>
    <t>Tijolo de vidro</t>
  </si>
  <si>
    <t>4.6.5</t>
  </si>
  <si>
    <t>Plásticos e Acrílicos</t>
  </si>
  <si>
    <t>4.6.6</t>
  </si>
  <si>
    <t>COBERTURAS E PROTEÇÕES</t>
  </si>
  <si>
    <t>Telhados</t>
  </si>
  <si>
    <t>5.1.1</t>
  </si>
  <si>
    <t>Estrutura para telhado</t>
  </si>
  <si>
    <t>5.1.2</t>
  </si>
  <si>
    <t>Telhas</t>
  </si>
  <si>
    <t>5.1.3</t>
  </si>
  <si>
    <t>Calhas e Rufos</t>
  </si>
  <si>
    <t>5.1.4</t>
  </si>
  <si>
    <t>Impermeabilizações</t>
  </si>
  <si>
    <t>5.2.1</t>
  </si>
  <si>
    <t>Terraços e Coberturas</t>
  </si>
  <si>
    <t>5.2.2</t>
  </si>
  <si>
    <t>Calhas</t>
  </si>
  <si>
    <t>5.2.3</t>
  </si>
  <si>
    <t>Caixa D'água</t>
  </si>
  <si>
    <t>5.2.4</t>
  </si>
  <si>
    <t>Pisos e paredes de Sub-solo</t>
  </si>
  <si>
    <t>5.2.5</t>
  </si>
  <si>
    <t>Poço Elevador</t>
  </si>
  <si>
    <t>5.2.6</t>
  </si>
  <si>
    <t>Jardineiras</t>
  </si>
  <si>
    <t>5.2.7</t>
  </si>
  <si>
    <t>Varandas</t>
  </si>
  <si>
    <t>5.2.8</t>
  </si>
  <si>
    <t>Boxes Banheiros</t>
  </si>
  <si>
    <t>5.2.9</t>
  </si>
  <si>
    <t>Tratamentos</t>
  </si>
  <si>
    <t>5.3.1</t>
  </si>
  <si>
    <t>Isolamento Térmico</t>
  </si>
  <si>
    <t>5.3.2</t>
  </si>
  <si>
    <t>Isolamento Acústico</t>
  </si>
  <si>
    <t>5.3.3</t>
  </si>
  <si>
    <t>5.3.4</t>
  </si>
  <si>
    <t>Revestimentos internos</t>
  </si>
  <si>
    <t>6.1.1</t>
  </si>
  <si>
    <t>Chapisco</t>
  </si>
  <si>
    <t>6.1.2</t>
  </si>
  <si>
    <t>Emboço</t>
  </si>
  <si>
    <t>6.1.3</t>
  </si>
  <si>
    <t>Reboco</t>
  </si>
  <si>
    <t>6.1.4</t>
  </si>
  <si>
    <t>Emboço Paulista</t>
  </si>
  <si>
    <t>6.1.5</t>
  </si>
  <si>
    <t>Reboco pronto</t>
  </si>
  <si>
    <t>6.1.6</t>
  </si>
  <si>
    <t>Gesso</t>
  </si>
  <si>
    <t>6.1.7</t>
  </si>
  <si>
    <t>Azulejos</t>
  </si>
  <si>
    <t>6.2.1</t>
  </si>
  <si>
    <t>6.2.2</t>
  </si>
  <si>
    <t>6.2.3</t>
  </si>
  <si>
    <t>Azulejo Branco</t>
  </si>
  <si>
    <t>6.2.4</t>
  </si>
  <si>
    <t>Azulejo em cor</t>
  </si>
  <si>
    <t>6.2.5</t>
  </si>
  <si>
    <t>Azulejo Decorado</t>
  </si>
  <si>
    <t>6.2.6</t>
  </si>
  <si>
    <t xml:space="preserve">Cantoneiras </t>
  </si>
  <si>
    <t>6.2.7</t>
  </si>
  <si>
    <t>Rejuntamento</t>
  </si>
  <si>
    <t>6.2.8</t>
  </si>
  <si>
    <t>Revestimentos externos</t>
  </si>
  <si>
    <t>6.3.1</t>
  </si>
  <si>
    <t>6.3.2</t>
  </si>
  <si>
    <t>6.3.3</t>
  </si>
  <si>
    <t>6.3.4</t>
  </si>
  <si>
    <t>6.3.5</t>
  </si>
  <si>
    <t>6.3.6</t>
  </si>
  <si>
    <t>Forros</t>
  </si>
  <si>
    <t>6.4.1</t>
  </si>
  <si>
    <t>6.4.2</t>
  </si>
  <si>
    <t>Madeira</t>
  </si>
  <si>
    <t>6.4.3</t>
  </si>
  <si>
    <t>Especial</t>
  </si>
  <si>
    <t>6.4.4</t>
  </si>
  <si>
    <t>PVC</t>
  </si>
  <si>
    <t>6.4.5</t>
  </si>
  <si>
    <t>Pinturas</t>
  </si>
  <si>
    <t>6.5.1</t>
  </si>
  <si>
    <t>Tinta Acrílica com massa corrida</t>
  </si>
  <si>
    <t>6.5.2</t>
  </si>
  <si>
    <t>Tinta Acrílica sem massa corrida</t>
  </si>
  <si>
    <t>6.5.3</t>
  </si>
  <si>
    <t>Latéx/PVA sobre massa corrida</t>
  </si>
  <si>
    <t>6.5.4</t>
  </si>
  <si>
    <t>Latéx/PVA sem massa corrida</t>
  </si>
  <si>
    <t>6.5.5</t>
  </si>
  <si>
    <t>Caiação</t>
  </si>
  <si>
    <t>6.5.6</t>
  </si>
  <si>
    <t>Quantil</t>
  </si>
  <si>
    <t>6.5.7</t>
  </si>
  <si>
    <t>Verniz sobre madeira</t>
  </si>
  <si>
    <t>6.5.8</t>
  </si>
  <si>
    <t>Verniz sobre concreto</t>
  </si>
  <si>
    <t>6.5.9</t>
  </si>
  <si>
    <t>Esquadria de madeira</t>
  </si>
  <si>
    <t>6.5.10</t>
  </si>
  <si>
    <t>Esquadria de ferro</t>
  </si>
  <si>
    <t>6.5.11</t>
  </si>
  <si>
    <t>Rodapés de madeira</t>
  </si>
  <si>
    <t>6.5.12</t>
  </si>
  <si>
    <t>Demarcação de vagas de garagem</t>
  </si>
  <si>
    <t>6.5.13</t>
  </si>
  <si>
    <t>Liquibrilho</t>
  </si>
  <si>
    <t>6.5.14</t>
  </si>
  <si>
    <t>Texturizada/Granilha</t>
  </si>
  <si>
    <t>6.5.15</t>
  </si>
  <si>
    <t>Revestimentos especiais</t>
  </si>
  <si>
    <t>6.6.1</t>
  </si>
  <si>
    <t>Massa Pronta</t>
  </si>
  <si>
    <t>6.6.2</t>
  </si>
  <si>
    <t>Pastilhas Cerâmicas</t>
  </si>
  <si>
    <t>6.6.3</t>
  </si>
  <si>
    <t>Mármore</t>
  </si>
  <si>
    <t>6.6.4</t>
  </si>
  <si>
    <t>Pedras Decorativas</t>
  </si>
  <si>
    <t>6.6.5</t>
  </si>
  <si>
    <t>Papel de parede</t>
  </si>
  <si>
    <t>6.6.6</t>
  </si>
  <si>
    <t>Lambris</t>
  </si>
  <si>
    <t>6.6.7</t>
  </si>
  <si>
    <t>7.1.1</t>
  </si>
  <si>
    <t>Contrapiso/regularização</t>
  </si>
  <si>
    <t>7.1.2</t>
  </si>
  <si>
    <t>Tacos</t>
  </si>
  <si>
    <t>7.1.3</t>
  </si>
  <si>
    <t xml:space="preserve"> Tábua Corrida</t>
  </si>
  <si>
    <t>7.1.4</t>
  </si>
  <si>
    <t>Parquet</t>
  </si>
  <si>
    <t>7.1.5</t>
  </si>
  <si>
    <t>Laminados</t>
  </si>
  <si>
    <t>7.1.6</t>
  </si>
  <si>
    <t>Cerâmica</t>
  </si>
  <si>
    <t>7.2.1</t>
  </si>
  <si>
    <t>Contrapiso</t>
  </si>
  <si>
    <t>7.2.2</t>
  </si>
  <si>
    <t>Lisa</t>
  </si>
  <si>
    <t>7.2.3</t>
  </si>
  <si>
    <t>Decorada</t>
  </si>
  <si>
    <t>7.2.4</t>
  </si>
  <si>
    <t>7.2.5</t>
  </si>
  <si>
    <t>Carpete</t>
  </si>
  <si>
    <t>7.3.1</t>
  </si>
  <si>
    <t>Contrapiso / regularização</t>
  </si>
  <si>
    <t>7.3.2</t>
  </si>
  <si>
    <t>Forração</t>
  </si>
  <si>
    <t>7.3.3</t>
  </si>
  <si>
    <t>7.3.4</t>
  </si>
  <si>
    <t>Cimentado</t>
  </si>
  <si>
    <t>7.4.1</t>
  </si>
  <si>
    <t>7.4.2</t>
  </si>
  <si>
    <t>Acabamento liso</t>
  </si>
  <si>
    <t>7.4.3</t>
  </si>
  <si>
    <t>Acabamento áspero</t>
  </si>
  <si>
    <t>7.4.4</t>
  </si>
  <si>
    <t>Rodapés</t>
  </si>
  <si>
    <t>7.5.1</t>
  </si>
  <si>
    <t>7.5.2</t>
  </si>
  <si>
    <t>7.5.3</t>
  </si>
  <si>
    <t>Granitina</t>
  </si>
  <si>
    <t>7.5.4</t>
  </si>
  <si>
    <t>7.5.5</t>
  </si>
  <si>
    <t>Cordão de Nylon</t>
  </si>
  <si>
    <t>7.5.6</t>
  </si>
  <si>
    <t>Aluminio</t>
  </si>
  <si>
    <t>Soleiras</t>
  </si>
  <si>
    <t>7.6.1</t>
  </si>
  <si>
    <t>7.6.2</t>
  </si>
  <si>
    <t>7.6.3</t>
  </si>
  <si>
    <t>Concreto pré-fab.</t>
  </si>
  <si>
    <t>7.6.4</t>
  </si>
  <si>
    <t>Granito</t>
  </si>
  <si>
    <t>7.7</t>
  </si>
  <si>
    <t>Peitoris</t>
  </si>
  <si>
    <t>7.7.1</t>
  </si>
  <si>
    <t>7.7.2</t>
  </si>
  <si>
    <t>7.7.3</t>
  </si>
  <si>
    <t>7.7.4</t>
  </si>
  <si>
    <t>7.8</t>
  </si>
  <si>
    <t>Pavimentações especiais</t>
  </si>
  <si>
    <t>7.8.1</t>
  </si>
  <si>
    <t>7.8.2</t>
  </si>
  <si>
    <t>7.8.3</t>
  </si>
  <si>
    <t>7.8.4</t>
  </si>
  <si>
    <t>Ardósia</t>
  </si>
  <si>
    <t>7.8.5</t>
  </si>
  <si>
    <t>7.8.6</t>
  </si>
  <si>
    <t>7.8.7</t>
  </si>
  <si>
    <t>INSTALAÇÕES E APARELHOS</t>
  </si>
  <si>
    <t>Elétricas e telefônicas</t>
  </si>
  <si>
    <t>8.1.1</t>
  </si>
  <si>
    <t>Tubulação e caixas nas Lajes</t>
  </si>
  <si>
    <t>8.1.2</t>
  </si>
  <si>
    <t>Tubulação e caixas nas Alvenarias</t>
  </si>
  <si>
    <t>8.1.3</t>
  </si>
  <si>
    <t>Prumadas gerais</t>
  </si>
  <si>
    <t>8.1.4</t>
  </si>
  <si>
    <t>Enfiação áreas privativas</t>
  </si>
  <si>
    <t>8.1.5</t>
  </si>
  <si>
    <t>Enfiação prumadas/áreas comuns</t>
  </si>
  <si>
    <t>8.1.6</t>
  </si>
  <si>
    <t>Quadros de distribuição</t>
  </si>
  <si>
    <t>8.1.7</t>
  </si>
  <si>
    <t>Tomadas, Interruptores e disjuntores</t>
  </si>
  <si>
    <t>8.1.8</t>
  </si>
  <si>
    <t>Iluminação de Emergência</t>
  </si>
  <si>
    <t>8.1.9</t>
  </si>
  <si>
    <t>Luminárias (partes comuns)</t>
  </si>
  <si>
    <t>8.1.10</t>
  </si>
  <si>
    <t>Quadro medição/entrada energia</t>
  </si>
  <si>
    <t>8.1.11</t>
  </si>
  <si>
    <t>Substação Transformadora</t>
  </si>
  <si>
    <t>8.1.12</t>
  </si>
  <si>
    <t>Para-raios</t>
  </si>
  <si>
    <t>8.1.13</t>
  </si>
  <si>
    <t xml:space="preserve"> Antena Coletiva (equipos e acessórios)</t>
  </si>
  <si>
    <t>8.1.14</t>
  </si>
  <si>
    <t>Interfone</t>
  </si>
  <si>
    <t>8.1.15</t>
  </si>
  <si>
    <t>Porteiro Eletrônico</t>
  </si>
  <si>
    <t>8.1.16</t>
  </si>
  <si>
    <t>8.1.17</t>
  </si>
  <si>
    <t>Água fria</t>
  </si>
  <si>
    <t>8.2.1</t>
  </si>
  <si>
    <t>Cavalete/Hidrom.</t>
  </si>
  <si>
    <t>8.2.2</t>
  </si>
  <si>
    <t>Barrilete</t>
  </si>
  <si>
    <t>8.2.3</t>
  </si>
  <si>
    <t>Prumadas</t>
  </si>
  <si>
    <t>8.2.4</t>
  </si>
  <si>
    <t>Distribuição</t>
  </si>
  <si>
    <t>8.2.5</t>
  </si>
  <si>
    <t>Entrada hidrômetro até a cisterna</t>
  </si>
  <si>
    <t>8.2.6</t>
  </si>
  <si>
    <t>8.2.7</t>
  </si>
  <si>
    <t>Água quente</t>
  </si>
  <si>
    <t>8.3.1</t>
  </si>
  <si>
    <t>8.3.2</t>
  </si>
  <si>
    <t>Prumada</t>
  </si>
  <si>
    <t>8.3.3</t>
  </si>
  <si>
    <t>8.3.4</t>
  </si>
  <si>
    <t>Equipamento</t>
  </si>
  <si>
    <t>8.3.5</t>
  </si>
  <si>
    <t>8.3.6</t>
  </si>
  <si>
    <t>Gás</t>
  </si>
  <si>
    <t>8.4.1</t>
  </si>
  <si>
    <t>8.4.2</t>
  </si>
  <si>
    <t>8.4.3</t>
  </si>
  <si>
    <t>Medidores</t>
  </si>
  <si>
    <t>8.4.4</t>
  </si>
  <si>
    <t>Cilindros/Equip.</t>
  </si>
  <si>
    <t>8.4.5</t>
  </si>
  <si>
    <t>Incêndio</t>
  </si>
  <si>
    <t>8.5.1</t>
  </si>
  <si>
    <t>8.5.2</t>
  </si>
  <si>
    <t>Caixas</t>
  </si>
  <si>
    <t>8.5.3</t>
  </si>
  <si>
    <t>Registros</t>
  </si>
  <si>
    <t>8.5.4</t>
  </si>
  <si>
    <t>Mangueiras e metais</t>
  </si>
  <si>
    <t>8.5.5</t>
  </si>
  <si>
    <t>Hidr.passeio</t>
  </si>
  <si>
    <t>8.5.6</t>
  </si>
  <si>
    <t>Extintores</t>
  </si>
  <si>
    <t>8.5.7</t>
  </si>
  <si>
    <t>Esgoto e águas pluviais</t>
  </si>
  <si>
    <t>8.6.1</t>
  </si>
  <si>
    <t>Prumadas - esgoto/ventilação</t>
  </si>
  <si>
    <t>8.6.2</t>
  </si>
  <si>
    <t>Ramais - esgoto</t>
  </si>
  <si>
    <t>8.6.3</t>
  </si>
  <si>
    <t>Rede Térreo - esgoto</t>
  </si>
  <si>
    <t>8.6.4</t>
  </si>
  <si>
    <t>Prumadas - pluvial</t>
  </si>
  <si>
    <t>8.6.5</t>
  </si>
  <si>
    <t>Rede Térreo - pluvial</t>
  </si>
  <si>
    <t>8.6.6</t>
  </si>
  <si>
    <t>Calhas e Ralos</t>
  </si>
  <si>
    <t>8.6.7</t>
  </si>
  <si>
    <t>8.6.8</t>
  </si>
  <si>
    <t>Instalações mecânicas</t>
  </si>
  <si>
    <t>8.7.1</t>
  </si>
  <si>
    <t>Elevadores</t>
  </si>
  <si>
    <t>8.7.2</t>
  </si>
  <si>
    <t xml:space="preserve">Exaustores </t>
  </si>
  <si>
    <t>8.7.3</t>
  </si>
  <si>
    <t>Bombas de água</t>
  </si>
  <si>
    <t>8.7.4</t>
  </si>
  <si>
    <t>8.7.5</t>
  </si>
  <si>
    <t>Aparelhos, metais e complementos</t>
  </si>
  <si>
    <t>8.8.1</t>
  </si>
  <si>
    <t>Vaso Sanitário</t>
  </si>
  <si>
    <t>8.8.2</t>
  </si>
  <si>
    <t>Lavatório</t>
  </si>
  <si>
    <t>8.8.3</t>
  </si>
  <si>
    <t>Tanque</t>
  </si>
  <si>
    <t>8.8.4</t>
  </si>
  <si>
    <t>Bancadas</t>
  </si>
  <si>
    <t>8.8.5</t>
  </si>
  <si>
    <t>Pia  Cozinha</t>
  </si>
  <si>
    <t>8.8.6</t>
  </si>
  <si>
    <t>Porta papel</t>
  </si>
  <si>
    <t>8.8.7</t>
  </si>
  <si>
    <t>Porta toalha</t>
  </si>
  <si>
    <t>8.8.8</t>
  </si>
  <si>
    <t>Cabides</t>
  </si>
  <si>
    <t>8.8.9</t>
  </si>
  <si>
    <t>Saboneterias</t>
  </si>
  <si>
    <t>8.8.10</t>
  </si>
  <si>
    <t>Prateleira</t>
  </si>
  <si>
    <t>8.8.11</t>
  </si>
  <si>
    <t>8.8.12</t>
  </si>
  <si>
    <t>8.8.13</t>
  </si>
  <si>
    <t>Serviço de calafate e limpeza final</t>
  </si>
  <si>
    <t xml:space="preserve">Ligações </t>
  </si>
  <si>
    <t>9.4</t>
  </si>
  <si>
    <t>Orçamento Analítico Equipamentos Comunitários e de Uso Comum</t>
  </si>
  <si>
    <t>cronograma inicial</t>
  </si>
  <si>
    <t>Cronograma físico-financeiro global</t>
  </si>
  <si>
    <t>reprogramação</t>
  </si>
  <si>
    <t>Tipo do cronograma:</t>
  </si>
  <si>
    <t>Data da contratação:</t>
  </si>
  <si>
    <t>Data da retirada da suspensiva:</t>
  </si>
  <si>
    <t>Custos</t>
  </si>
  <si>
    <t>Infraestrutura não incidente</t>
  </si>
  <si>
    <t>Etapa</t>
  </si>
  <si>
    <t>Evolução física da obra</t>
  </si>
  <si>
    <t>Indique a etapa que terá habite-se e CND</t>
  </si>
  <si>
    <t>% de liberação financeira</t>
  </si>
  <si>
    <t>Infra não incidente</t>
  </si>
  <si>
    <t>% da etapa</t>
  </si>
  <si>
    <t>Indique</t>
  </si>
  <si>
    <t>Executado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</si>
</sst>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;[RED]\-#,##0.00"/>
    <numFmt numFmtId="166" formatCode="00000\-000"/>
    <numFmt numFmtId="167" formatCode="GENERAL"/>
    <numFmt numFmtId="168" formatCode="#,##0.00_ ;[RED]\-#,##0.00\ "/>
    <numFmt numFmtId="169" formatCode="0%"/>
    <numFmt numFmtId="170" formatCode="&quot;m² (&quot;0%\)"/>
    <numFmt numFmtId="171" formatCode="0.00%"/>
    <numFmt numFmtId="172" formatCode="#,##0_ ;[RED]\-#,##0\ "/>
    <numFmt numFmtId="173" formatCode="MMM\-YY;@"/>
    <numFmt numFmtId="174" formatCode="&quot;R$ &quot;#,##0.00;[RED]&quot;-R$ &quot;#,##0.00"/>
    <numFmt numFmtId="175" formatCode="DD/MM/YY;@"/>
    <numFmt numFmtId="176" formatCode="_-* #,##0.00_-;\-* #,##0.00_-;_-* \-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u val="single"/>
      <sz val="9"/>
      <name val="Calibri"/>
      <family val="2"/>
    </font>
    <font>
      <b/>
      <sz val="9"/>
      <name val="Calibri"/>
      <family val="2"/>
    </font>
    <font>
      <sz val="9"/>
      <color indexed="22"/>
      <name val="Calibri"/>
      <family val="2"/>
    </font>
    <font>
      <b/>
      <sz val="7"/>
      <color indexed="8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u val="single"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281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 shrinkToFit="1"/>
      <protection/>
    </xf>
    <xf numFmtId="164" fontId="4" fillId="0" borderId="0" xfId="0" applyFont="1" applyAlignment="1" applyProtection="1">
      <alignment/>
      <protection/>
    </xf>
    <xf numFmtId="164" fontId="3" fillId="0" borderId="0" xfId="0" applyFont="1" applyAlignment="1" applyProtection="1">
      <alignment vertical="center" shrinkToFit="1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right" vertical="center"/>
      <protection/>
    </xf>
    <xf numFmtId="164" fontId="6" fillId="0" borderId="2" xfId="0" applyFont="1" applyFill="1" applyBorder="1" applyAlignment="1" applyProtection="1">
      <alignment horizontal="left" vertical="center"/>
      <protection locked="0"/>
    </xf>
    <xf numFmtId="164" fontId="6" fillId="0" borderId="2" xfId="0" applyFont="1" applyFill="1" applyBorder="1" applyAlignment="1" applyProtection="1">
      <alignment vertical="center"/>
      <protection/>
    </xf>
    <xf numFmtId="164" fontId="6" fillId="0" borderId="3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7" fillId="0" borderId="4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7" fillId="0" borderId="5" xfId="0" applyFont="1" applyBorder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4" fillId="2" borderId="6" xfId="0" applyFont="1" applyFill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4" fillId="2" borderId="7" xfId="0" applyFont="1" applyFill="1" applyBorder="1" applyAlignment="1" applyProtection="1">
      <alignment horizontal="left"/>
      <protection locked="0"/>
    </xf>
    <xf numFmtId="164" fontId="4" fillId="2" borderId="8" xfId="0" applyFont="1" applyFill="1" applyBorder="1" applyAlignment="1" applyProtection="1">
      <alignment/>
      <protection locked="0"/>
    </xf>
    <xf numFmtId="166" fontId="4" fillId="2" borderId="6" xfId="0" applyNumberFormat="1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164" fontId="4" fillId="2" borderId="6" xfId="0" applyFont="1" applyFill="1" applyBorder="1" applyAlignment="1" applyProtection="1">
      <alignment/>
      <protection locked="0"/>
    </xf>
    <xf numFmtId="164" fontId="4" fillId="2" borderId="6" xfId="0" applyNumberFormat="1" applyFont="1" applyFill="1" applyBorder="1" applyAlignment="1" applyProtection="1">
      <alignment/>
      <protection locked="0"/>
    </xf>
    <xf numFmtId="164" fontId="8" fillId="2" borderId="6" xfId="20" applyNumberFormat="1" applyFill="1" applyBorder="1" applyAlignment="1" applyProtection="1">
      <alignment/>
      <protection locked="0"/>
    </xf>
    <xf numFmtId="164" fontId="7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/>
      <protection locked="0"/>
    </xf>
    <xf numFmtId="164" fontId="9" fillId="2" borderId="0" xfId="0" applyFont="1" applyFill="1" applyBorder="1" applyAlignment="1" applyProtection="1">
      <alignment horizontal="left" vertical="center"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9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 horizontal="right"/>
      <protection/>
    </xf>
    <xf numFmtId="164" fontId="4" fillId="2" borderId="0" xfId="0" applyFont="1" applyFill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/>
    </xf>
    <xf numFmtId="164" fontId="0" fillId="0" borderId="5" xfId="0" applyFont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left" vertical="top" wrapText="1"/>
      <protection locked="0"/>
    </xf>
    <xf numFmtId="164" fontId="7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 locked="0"/>
    </xf>
    <xf numFmtId="164" fontId="4" fillId="2" borderId="6" xfId="0" applyFont="1" applyFill="1" applyBorder="1" applyAlignment="1" applyProtection="1">
      <alignment horizontal="left" vertical="top" wrapText="1"/>
      <protection locked="0"/>
    </xf>
    <xf numFmtId="164" fontId="4" fillId="0" borderId="0" xfId="0" applyFont="1" applyFill="1" applyBorder="1" applyAlignment="1" applyProtection="1">
      <alignment vertical="top"/>
      <protection/>
    </xf>
    <xf numFmtId="164" fontId="9" fillId="2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0" xfId="0" applyFont="1" applyAlignment="1" applyProtection="1">
      <alignment/>
      <protection/>
    </xf>
    <xf numFmtId="168" fontId="4" fillId="2" borderId="0" xfId="0" applyNumberFormat="1" applyFont="1" applyFill="1" applyBorder="1" applyAlignment="1" applyProtection="1">
      <alignment horizontal="right"/>
      <protection locked="0"/>
    </xf>
    <xf numFmtId="170" fontId="7" fillId="0" borderId="0" xfId="19" applyNumberFormat="1" applyFont="1" applyFill="1" applyBorder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71" fontId="4" fillId="2" borderId="0" xfId="19" applyNumberFormat="1" applyFont="1" applyFill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left"/>
      <protection/>
    </xf>
    <xf numFmtId="168" fontId="9" fillId="2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5" xfId="0" applyFont="1" applyFill="1" applyBorder="1" applyAlignment="1" applyProtection="1">
      <alignment horizontal="right" vertical="center" textRotation="90"/>
      <protection/>
    </xf>
    <xf numFmtId="164" fontId="11" fillId="0" borderId="6" xfId="0" applyFont="1" applyBorder="1" applyAlignment="1" applyProtection="1">
      <alignment horizontal="center" vertical="center" wrapText="1"/>
      <protection/>
    </xf>
    <xf numFmtId="164" fontId="11" fillId="0" borderId="6" xfId="0" applyFont="1" applyBorder="1" applyAlignment="1" applyProtection="1">
      <alignment horizontal="left" vertical="center" wrapText="1"/>
      <protection/>
    </xf>
    <xf numFmtId="172" fontId="12" fillId="0" borderId="9" xfId="0" applyNumberFormat="1" applyFont="1" applyFill="1" applyBorder="1" applyAlignment="1" applyProtection="1">
      <alignment horizontal="center" vertical="center"/>
      <protection/>
    </xf>
    <xf numFmtId="172" fontId="12" fillId="2" borderId="9" xfId="0" applyNumberFormat="1" applyFont="1" applyFill="1" applyBorder="1" applyAlignment="1" applyProtection="1">
      <alignment horizontal="center" vertical="center"/>
      <protection locked="0"/>
    </xf>
    <xf numFmtId="164" fontId="12" fillId="2" borderId="9" xfId="0" applyFont="1" applyFill="1" applyBorder="1" applyAlignment="1" applyProtection="1">
      <alignment horizontal="left"/>
      <protection locked="0"/>
    </xf>
    <xf numFmtId="168" fontId="12" fillId="2" borderId="9" xfId="0" applyNumberFormat="1" applyFont="1" applyFill="1" applyBorder="1" applyAlignment="1" applyProtection="1">
      <alignment horizontal="center" vertical="center"/>
      <protection locked="0"/>
    </xf>
    <xf numFmtId="168" fontId="12" fillId="2" borderId="9" xfId="0" applyNumberFormat="1" applyFont="1" applyFill="1" applyBorder="1" applyAlignment="1" applyProtection="1">
      <alignment horizontal="right" vertical="center"/>
      <protection locked="0"/>
    </xf>
    <xf numFmtId="168" fontId="12" fillId="0" borderId="4" xfId="0" applyNumberFormat="1" applyFont="1" applyFill="1" applyBorder="1" applyAlignment="1" applyProtection="1">
      <alignment horizontal="right" vertical="center"/>
      <protection/>
    </xf>
    <xf numFmtId="168" fontId="13" fillId="0" borderId="10" xfId="0" applyNumberFormat="1" applyFont="1" applyFill="1" applyBorder="1" applyAlignment="1" applyProtection="1">
      <alignment horizontal="right" vertical="center"/>
      <protection/>
    </xf>
    <xf numFmtId="168" fontId="13" fillId="0" borderId="9" xfId="0" applyNumberFormat="1" applyFont="1" applyFill="1" applyBorder="1" applyAlignment="1" applyProtection="1">
      <alignment horizontal="right" vertical="center"/>
      <protection/>
    </xf>
    <xf numFmtId="172" fontId="11" fillId="0" borderId="9" xfId="0" applyNumberFormat="1" applyFont="1" applyFill="1" applyBorder="1" applyAlignment="1" applyProtection="1">
      <alignment horizontal="center" vertical="center"/>
      <protection/>
    </xf>
    <xf numFmtId="164" fontId="12" fillId="0" borderId="9" xfId="0" applyFont="1" applyFill="1" applyBorder="1" applyAlignment="1" applyProtection="1">
      <alignment horizontal="left"/>
      <protection/>
    </xf>
    <xf numFmtId="168" fontId="11" fillId="0" borderId="9" xfId="0" applyNumberFormat="1" applyFont="1" applyFill="1" applyBorder="1" applyAlignment="1" applyProtection="1">
      <alignment horizontal="center" vertical="center"/>
      <protection/>
    </xf>
    <xf numFmtId="168" fontId="11" fillId="0" borderId="9" xfId="0" applyNumberFormat="1" applyFont="1" applyFill="1" applyBorder="1" applyAlignment="1" applyProtection="1">
      <alignment horizontal="right" vertical="center"/>
      <protection/>
    </xf>
    <xf numFmtId="168" fontId="11" fillId="0" borderId="4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Alignment="1" applyProtection="1">
      <alignment/>
      <protection/>
    </xf>
    <xf numFmtId="164" fontId="7" fillId="0" borderId="5" xfId="0" applyFont="1" applyBorder="1" applyAlignment="1" applyProtection="1">
      <alignment horizontal="right" vertical="center" textRotation="90"/>
      <protection/>
    </xf>
    <xf numFmtId="164" fontId="4" fillId="0" borderId="0" xfId="0" applyFont="1" applyBorder="1" applyAlignment="1" applyProtection="1">
      <alignment/>
      <protection locked="0"/>
    </xf>
    <xf numFmtId="173" fontId="9" fillId="2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/>
      <protection locked="0"/>
    </xf>
    <xf numFmtId="164" fontId="14" fillId="0" borderId="0" xfId="0" applyFont="1" applyBorder="1" applyAlignment="1" applyProtection="1">
      <alignment horizontal="left"/>
      <protection/>
    </xf>
    <xf numFmtId="174" fontId="9" fillId="2" borderId="0" xfId="0" applyNumberFormat="1" applyFont="1" applyFill="1" applyBorder="1" applyAlignment="1" applyProtection="1">
      <alignment horizontal="left" vertical="center"/>
      <protection locked="0"/>
    </xf>
    <xf numFmtId="174" fontId="12" fillId="0" borderId="0" xfId="0" applyNumberFormat="1" applyFont="1" applyAlignment="1" applyProtection="1">
      <alignment horizontal="right"/>
      <protection/>
    </xf>
    <xf numFmtId="164" fontId="12" fillId="0" borderId="0" xfId="0" applyFont="1" applyAlignment="1" applyProtection="1">
      <alignment horizontal="left"/>
      <protection/>
    </xf>
    <xf numFmtId="174" fontId="9" fillId="0" borderId="0" xfId="0" applyNumberFormat="1" applyFont="1" applyFill="1" applyBorder="1" applyAlignment="1" applyProtection="1">
      <alignment horizontal="left" vertical="center"/>
      <protection/>
    </xf>
    <xf numFmtId="174" fontId="12" fillId="0" borderId="0" xfId="0" applyNumberFormat="1" applyFont="1" applyBorder="1" applyAlignment="1" applyProtection="1">
      <alignment horizontal="right" vertical="center"/>
      <protection/>
    </xf>
    <xf numFmtId="174" fontId="12" fillId="0" borderId="0" xfId="0" applyNumberFormat="1" applyFont="1" applyBorder="1" applyAlignment="1" applyProtection="1">
      <alignment horizontal="right" vertical="top"/>
      <protection/>
    </xf>
    <xf numFmtId="164" fontId="12" fillId="0" borderId="0" xfId="0" applyFont="1" applyBorder="1" applyAlignment="1" applyProtection="1">
      <alignment horizontal="left" vertical="top"/>
      <protection/>
    </xf>
    <xf numFmtId="171" fontId="4" fillId="2" borderId="0" xfId="0" applyNumberFormat="1" applyFont="1" applyFill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15" fillId="0" borderId="12" xfId="0" applyFont="1" applyBorder="1" applyAlignment="1" applyProtection="1">
      <alignment horizontal="right"/>
      <protection/>
    </xf>
    <xf numFmtId="174" fontId="9" fillId="0" borderId="13" xfId="0" applyNumberFormat="1" applyFont="1" applyFill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/>
      <protection/>
    </xf>
    <xf numFmtId="174" fontId="12" fillId="0" borderId="8" xfId="0" applyNumberFormat="1" applyFont="1" applyBorder="1" applyAlignment="1" applyProtection="1">
      <alignment horizontal="right" vertical="top"/>
      <protection/>
    </xf>
    <xf numFmtId="164" fontId="12" fillId="0" borderId="8" xfId="0" applyFont="1" applyBorder="1" applyAlignment="1" applyProtection="1">
      <alignment horizontal="left" vertical="top"/>
      <protection/>
    </xf>
    <xf numFmtId="164" fontId="12" fillId="0" borderId="14" xfId="0" applyFont="1" applyBorder="1" applyAlignment="1" applyProtection="1">
      <alignment horizontal="left" vertical="top"/>
      <protection/>
    </xf>
    <xf numFmtId="164" fontId="14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164" fontId="15" fillId="0" borderId="0" xfId="0" applyFont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/>
      <protection/>
    </xf>
    <xf numFmtId="164" fontId="7" fillId="2" borderId="0" xfId="0" applyFont="1" applyFill="1" applyBorder="1" applyAlignment="1" applyProtection="1">
      <alignment horizontal="left"/>
      <protection locked="0"/>
    </xf>
    <xf numFmtId="174" fontId="9" fillId="2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15" fillId="0" borderId="2" xfId="0" applyFont="1" applyBorder="1" applyAlignment="1" applyProtection="1">
      <alignment horizontal="right"/>
      <protection/>
    </xf>
    <xf numFmtId="174" fontId="9" fillId="0" borderId="3" xfId="0" applyNumberFormat="1" applyFont="1" applyFill="1" applyBorder="1" applyAlignment="1" applyProtection="1">
      <alignment horizontal="left" vertical="center"/>
      <protection/>
    </xf>
    <xf numFmtId="164" fontId="7" fillId="2" borderId="6" xfId="0" applyFont="1" applyFill="1" applyBorder="1" applyAlignment="1" applyProtection="1">
      <alignment horizontal="left" vertical="top" wrapText="1"/>
      <protection locked="0"/>
    </xf>
    <xf numFmtId="164" fontId="7" fillId="0" borderId="12" xfId="0" applyFont="1" applyBorder="1" applyAlignment="1" applyProtection="1">
      <alignment horizontal="left"/>
      <protection/>
    </xf>
    <xf numFmtId="164" fontId="7" fillId="2" borderId="0" xfId="0" applyNumberFormat="1" applyFont="1" applyFill="1" applyBorder="1" applyAlignment="1" applyProtection="1">
      <alignment horizontal="left"/>
      <protection locked="0"/>
    </xf>
    <xf numFmtId="175" fontId="16" fillId="2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Alignment="1">
      <alignment/>
    </xf>
    <xf numFmtId="164" fontId="4" fillId="0" borderId="0" xfId="0" applyFont="1" applyAlignment="1">
      <alignment horizontal="left"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71" fontId="18" fillId="0" borderId="0" xfId="22" applyNumberFormat="1" applyFont="1" applyBorder="1" applyAlignment="1" applyProtection="1">
      <alignment horizontal="center" vertical="top"/>
      <protection/>
    </xf>
    <xf numFmtId="164" fontId="18" fillId="0" borderId="0" xfId="21" applyFont="1" applyFill="1" applyProtection="1">
      <alignment/>
      <protection/>
    </xf>
    <xf numFmtId="164" fontId="18" fillId="0" borderId="0" xfId="21" applyFont="1" applyFill="1" applyAlignment="1" applyProtection="1">
      <alignment/>
      <protection/>
    </xf>
    <xf numFmtId="164" fontId="19" fillId="0" borderId="0" xfId="21" applyFont="1" applyFill="1" applyProtection="1">
      <alignment/>
      <protection/>
    </xf>
    <xf numFmtId="164" fontId="16" fillId="0" borderId="0" xfId="21" applyFont="1" applyFill="1" applyProtection="1">
      <alignment/>
      <protection/>
    </xf>
    <xf numFmtId="171" fontId="16" fillId="0" borderId="0" xfId="22" applyNumberFormat="1" applyFont="1" applyBorder="1" applyAlignment="1" applyProtection="1">
      <alignment horizontal="center" vertical="center" wrapText="1"/>
      <protection/>
    </xf>
    <xf numFmtId="164" fontId="16" fillId="0" borderId="0" xfId="21" applyFont="1" applyFill="1" applyAlignment="1" applyProtection="1">
      <alignment/>
      <protection/>
    </xf>
    <xf numFmtId="164" fontId="16" fillId="0" borderId="0" xfId="21" applyFont="1" applyAlignment="1" applyProtection="1">
      <alignment horizontal="right"/>
      <protection/>
    </xf>
    <xf numFmtId="164" fontId="16" fillId="0" borderId="0" xfId="21" applyFont="1" applyProtection="1">
      <alignment/>
      <protection/>
    </xf>
    <xf numFmtId="164" fontId="20" fillId="0" borderId="0" xfId="21" applyFont="1" applyFill="1" applyProtection="1">
      <alignment/>
      <protection/>
    </xf>
    <xf numFmtId="164" fontId="7" fillId="0" borderId="0" xfId="0" applyFont="1" applyAlignment="1">
      <alignment vertical="center"/>
    </xf>
    <xf numFmtId="164" fontId="15" fillId="0" borderId="1" xfId="0" applyFont="1" applyBorder="1" applyAlignment="1">
      <alignment horizontal="center" vertical="center"/>
    </xf>
    <xf numFmtId="164" fontId="15" fillId="0" borderId="2" xfId="0" applyFont="1" applyBorder="1" applyAlignment="1">
      <alignment vertical="center"/>
    </xf>
    <xf numFmtId="164" fontId="7" fillId="0" borderId="2" xfId="0" applyFont="1" applyFill="1" applyBorder="1" applyAlignment="1">
      <alignment vertical="center"/>
    </xf>
    <xf numFmtId="164" fontId="15" fillId="0" borderId="2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16" fillId="0" borderId="0" xfId="21" applyFont="1" applyFill="1" applyBorder="1" applyAlignment="1" applyProtection="1">
      <alignment horizontal="center" vertical="center" shrinkToFit="1"/>
      <protection/>
    </xf>
    <xf numFmtId="171" fontId="16" fillId="0" borderId="0" xfId="19" applyNumberFormat="1" applyFont="1" applyFill="1" applyBorder="1" applyAlignment="1" applyProtection="1">
      <alignment horizontal="center" vertical="center"/>
      <protection/>
    </xf>
    <xf numFmtId="164" fontId="16" fillId="0" borderId="0" xfId="21" applyFont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/>
      <protection/>
    </xf>
    <xf numFmtId="164" fontId="15" fillId="0" borderId="4" xfId="0" applyFont="1" applyBorder="1" applyAlignment="1">
      <alignment horizontal="center" vertical="center"/>
    </xf>
    <xf numFmtId="164" fontId="15" fillId="0" borderId="0" xfId="0" applyFont="1" applyBorder="1" applyAlignment="1">
      <alignment vertical="center"/>
    </xf>
    <xf numFmtId="171" fontId="15" fillId="0" borderId="0" xfId="19" applyNumberFormat="1" applyFont="1" applyFill="1" applyBorder="1" applyAlignment="1" applyProtection="1">
      <alignment horizontal="center" vertical="center"/>
      <protection/>
    </xf>
    <xf numFmtId="168" fontId="15" fillId="0" borderId="0" xfId="0" applyNumberFormat="1" applyFont="1" applyBorder="1" applyAlignment="1">
      <alignment horizontal="right" vertical="center"/>
    </xf>
    <xf numFmtId="169" fontId="12" fillId="0" borderId="5" xfId="19" applyFont="1" applyFill="1" applyBorder="1" applyAlignment="1" applyProtection="1">
      <alignment horizontal="center" vertical="center"/>
      <protection/>
    </xf>
    <xf numFmtId="169" fontId="12" fillId="0" borderId="0" xfId="19" applyFont="1" applyFill="1" applyBorder="1" applyAlignment="1" applyProtection="1">
      <alignment horizontal="center" vertical="center"/>
      <protection/>
    </xf>
    <xf numFmtId="171" fontId="16" fillId="3" borderId="0" xfId="19" applyNumberFormat="1" applyFont="1" applyFill="1" applyBorder="1" applyAlignment="1" applyProtection="1">
      <alignment horizontal="right" vertical="center"/>
      <protection/>
    </xf>
    <xf numFmtId="165" fontId="16" fillId="3" borderId="0" xfId="19" applyNumberFormat="1" applyFont="1" applyFill="1" applyBorder="1" applyAlignment="1" applyProtection="1">
      <alignment horizontal="center" vertical="center"/>
      <protection/>
    </xf>
    <xf numFmtId="171" fontId="16" fillId="3" borderId="0" xfId="19" applyNumberFormat="1" applyFont="1" applyFill="1" applyBorder="1" applyAlignment="1" applyProtection="1">
      <alignment horizontal="center" vertical="center"/>
      <protection/>
    </xf>
    <xf numFmtId="164" fontId="16" fillId="3" borderId="0" xfId="21" applyFont="1" applyFill="1" applyAlignment="1" applyProtection="1">
      <alignment vertical="center" shrinkToFit="1"/>
      <protection/>
    </xf>
    <xf numFmtId="171" fontId="16" fillId="3" borderId="0" xfId="23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Fill="1" applyAlignment="1" applyProtection="1">
      <alignment vertical="center"/>
      <protection/>
    </xf>
    <xf numFmtId="164" fontId="7" fillId="0" borderId="4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71" fontId="7" fillId="2" borderId="0" xfId="19" applyNumberFormat="1" applyFont="1" applyFill="1" applyBorder="1" applyAlignment="1" applyProtection="1">
      <alignment horizontal="center" vertical="center"/>
      <protection locked="0"/>
    </xf>
    <xf numFmtId="168" fontId="7" fillId="0" borderId="0" xfId="0" applyNumberFormat="1" applyFont="1" applyBorder="1" applyAlignment="1">
      <alignment horizontal="right" vertical="center"/>
    </xf>
    <xf numFmtId="164" fontId="7" fillId="0" borderId="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71" fontId="16" fillId="0" borderId="0" xfId="19" applyNumberFormat="1" applyFont="1" applyFill="1" applyBorder="1" applyAlignment="1" applyProtection="1">
      <alignment horizontal="right" vertical="center"/>
      <protection/>
    </xf>
    <xf numFmtId="165" fontId="16" fillId="0" borderId="0" xfId="19" applyNumberFormat="1" applyFont="1" applyFill="1" applyBorder="1" applyAlignment="1" applyProtection="1">
      <alignment horizontal="center" vertical="center"/>
      <protection/>
    </xf>
    <xf numFmtId="171" fontId="16" fillId="0" borderId="0" xfId="19" applyNumberFormat="1" applyFont="1" applyFill="1" applyBorder="1" applyAlignment="1" applyProtection="1">
      <alignment horizontal="left" vertical="center"/>
      <protection/>
    </xf>
    <xf numFmtId="164" fontId="16" fillId="0" borderId="0" xfId="21" applyFont="1" applyAlignment="1" applyProtection="1">
      <alignment horizontal="center" vertical="center" shrinkToFit="1"/>
      <protection/>
    </xf>
    <xf numFmtId="164" fontId="16" fillId="0" borderId="0" xfId="21" applyFont="1" applyAlignment="1" applyProtection="1">
      <alignment vertical="center"/>
      <protection/>
    </xf>
    <xf numFmtId="171" fontId="16" fillId="3" borderId="0" xfId="19" applyNumberFormat="1" applyFont="1" applyFill="1" applyBorder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center" vertical="center" shrinkToFit="1"/>
      <protection/>
    </xf>
    <xf numFmtId="171" fontId="15" fillId="2" borderId="0" xfId="19" applyNumberFormat="1" applyFont="1" applyFill="1" applyBorder="1" applyAlignment="1" applyProtection="1">
      <alignment horizontal="center" vertical="center"/>
      <protection locked="0"/>
    </xf>
    <xf numFmtId="164" fontId="19" fillId="0" borderId="0" xfId="21" applyFont="1" applyAlignment="1" applyProtection="1">
      <alignment vertical="center"/>
      <protection/>
    </xf>
    <xf numFmtId="171" fontId="15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5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71" fontId="16" fillId="3" borderId="0" xfId="0" applyNumberFormat="1" applyFont="1" applyFill="1" applyBorder="1" applyAlignment="1" applyProtection="1">
      <alignment horizontal="right" vertical="center"/>
      <protection/>
    </xf>
    <xf numFmtId="165" fontId="16" fillId="3" borderId="0" xfId="0" applyNumberFormat="1" applyFont="1" applyFill="1" applyBorder="1" applyAlignment="1" applyProtection="1">
      <alignment horizontal="center" vertical="center"/>
      <protection/>
    </xf>
    <xf numFmtId="164" fontId="16" fillId="3" borderId="0" xfId="0" applyFont="1" applyFill="1" applyAlignment="1" applyProtection="1">
      <alignment vertical="center" shrinkToFit="1"/>
      <protection/>
    </xf>
    <xf numFmtId="171" fontId="16" fillId="3" borderId="0" xfId="0" applyNumberFormat="1" applyFont="1" applyFill="1" applyBorder="1" applyAlignment="1" applyProtection="1">
      <alignment horizontal="center" vertical="center"/>
      <protection/>
    </xf>
    <xf numFmtId="171" fontId="7" fillId="2" borderId="0" xfId="0" applyNumberFormat="1" applyFont="1" applyFill="1" applyBorder="1" applyAlignment="1" applyProtection="1">
      <alignment horizontal="center" vertical="center"/>
      <protection locked="0"/>
    </xf>
    <xf numFmtId="171" fontId="16" fillId="0" borderId="0" xfId="0" applyNumberFormat="1" applyFont="1" applyFill="1" applyBorder="1" applyAlignment="1" applyProtection="1">
      <alignment horizontal="right" vertical="center"/>
      <protection/>
    </xf>
    <xf numFmtId="165" fontId="16" fillId="0" borderId="0" xfId="0" applyNumberFormat="1" applyFont="1" applyFill="1" applyBorder="1" applyAlignment="1" applyProtection="1">
      <alignment horizontal="center" vertical="center"/>
      <protection/>
    </xf>
    <xf numFmtId="171" fontId="16" fillId="0" borderId="0" xfId="0" applyNumberFormat="1" applyFont="1" applyFill="1" applyBorder="1" applyAlignment="1" applyProtection="1">
      <alignment horizontal="left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7" xfId="0" applyFont="1" applyBorder="1" applyAlignment="1">
      <alignment horizontal="center" vertical="center"/>
    </xf>
    <xf numFmtId="164" fontId="15" fillId="0" borderId="8" xfId="0" applyFont="1" applyBorder="1" applyAlignment="1">
      <alignment vertical="center"/>
    </xf>
    <xf numFmtId="164" fontId="0" fillId="0" borderId="8" xfId="0" applyBorder="1" applyAlignment="1">
      <alignment/>
    </xf>
    <xf numFmtId="171" fontId="15" fillId="0" borderId="8" xfId="19" applyNumberFormat="1" applyFont="1" applyFill="1" applyBorder="1" applyAlignment="1" applyProtection="1">
      <alignment horizontal="center" vertical="center" shrinkToFit="1"/>
      <protection/>
    </xf>
    <xf numFmtId="168" fontId="15" fillId="0" borderId="8" xfId="0" applyNumberFormat="1" applyFont="1" applyFill="1" applyBorder="1" applyAlignment="1">
      <alignment vertical="center"/>
    </xf>
    <xf numFmtId="164" fontId="0" fillId="0" borderId="1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9" fillId="0" borderId="10" xfId="21" applyFont="1" applyFill="1" applyBorder="1" applyAlignment="1" applyProtection="1">
      <alignment horizontal="center" vertical="center"/>
      <protection/>
    </xf>
    <xf numFmtId="164" fontId="19" fillId="0" borderId="0" xfId="21" applyFont="1" applyFill="1" applyBorder="1" applyAlignment="1" applyProtection="1">
      <alignment horizontal="center" vertical="center"/>
      <protection/>
    </xf>
    <xf numFmtId="164" fontId="16" fillId="0" borderId="0" xfId="21" applyFont="1" applyFill="1" applyBorder="1" applyAlignment="1" applyProtection="1">
      <alignment/>
      <protection/>
    </xf>
    <xf numFmtId="164" fontId="16" fillId="0" borderId="9" xfId="21" applyFont="1" applyFill="1" applyBorder="1" applyAlignment="1" applyProtection="1">
      <alignment horizontal="center" vertical="center"/>
      <protection/>
    </xf>
    <xf numFmtId="164" fontId="16" fillId="0" borderId="0" xfId="21" applyFont="1" applyFill="1" applyBorder="1" applyAlignment="1" applyProtection="1">
      <alignment horizontal="center" vertical="center"/>
      <protection/>
    </xf>
    <xf numFmtId="171" fontId="16" fillId="0" borderId="0" xfId="19" applyNumberFormat="1" applyFont="1" applyFill="1" applyBorder="1" applyAlignment="1" applyProtection="1">
      <alignment horizontal="right" vertical="center"/>
      <protection locked="0"/>
    </xf>
    <xf numFmtId="165" fontId="16" fillId="0" borderId="0" xfId="19" applyNumberFormat="1" applyFont="1" applyFill="1" applyBorder="1" applyAlignment="1" applyProtection="1">
      <alignment horizontal="center" vertical="center"/>
      <protection locked="0"/>
    </xf>
    <xf numFmtId="171" fontId="16" fillId="0" borderId="0" xfId="19" applyNumberFormat="1" applyFont="1" applyFill="1" applyBorder="1" applyAlignment="1" applyProtection="1">
      <alignment horizontal="center" vertical="center"/>
      <protection locked="0"/>
    </xf>
    <xf numFmtId="171" fontId="19" fillId="0" borderId="6" xfId="19" applyNumberFormat="1" applyFont="1" applyFill="1" applyBorder="1" applyAlignment="1" applyProtection="1">
      <alignment horizontal="center" vertical="center"/>
      <protection/>
    </xf>
    <xf numFmtId="171" fontId="19" fillId="0" borderId="0" xfId="19" applyNumberFormat="1" applyFont="1" applyFill="1" applyBorder="1" applyAlignment="1" applyProtection="1">
      <alignment horizontal="center" vertical="center"/>
      <protection/>
    </xf>
    <xf numFmtId="164" fontId="22" fillId="0" borderId="0" xfId="21" applyFont="1" applyBorder="1" applyAlignment="1" applyProtection="1">
      <alignment horizontal="left" vertical="center"/>
      <protection/>
    </xf>
    <xf numFmtId="164" fontId="16" fillId="0" borderId="0" xfId="21" applyFont="1" applyFill="1" applyAlignment="1" applyProtection="1">
      <alignment vertical="center"/>
      <protection/>
    </xf>
    <xf numFmtId="164" fontId="2" fillId="0" borderId="0" xfId="21" applyFont="1" applyFill="1" applyAlignment="1" applyProtection="1">
      <alignment/>
      <protection/>
    </xf>
    <xf numFmtId="164" fontId="12" fillId="0" borderId="0" xfId="0" applyFont="1" applyAlignment="1" applyProtection="1">
      <alignment vertical="center"/>
      <protection/>
    </xf>
    <xf numFmtId="164" fontId="12" fillId="0" borderId="0" xfId="0" applyFont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11" fillId="0" borderId="0" xfId="0" applyFont="1" applyAlignment="1" applyProtection="1">
      <alignment horizontal="center" vertical="center" wrapText="1"/>
      <protection/>
    </xf>
    <xf numFmtId="164" fontId="11" fillId="0" borderId="11" xfId="0" applyFont="1" applyBorder="1" applyAlignment="1" applyProtection="1">
      <alignment horizontal="center" vertical="center"/>
      <protection/>
    </xf>
    <xf numFmtId="164" fontId="11" fillId="0" borderId="12" xfId="0" applyFont="1" applyBorder="1" applyAlignment="1" applyProtection="1">
      <alignment vertical="center"/>
      <protection/>
    </xf>
    <xf numFmtId="164" fontId="12" fillId="0" borderId="12" xfId="0" applyFont="1" applyBorder="1" applyAlignment="1" applyProtection="1">
      <alignment vertical="center"/>
      <protection/>
    </xf>
    <xf numFmtId="164" fontId="12" fillId="0" borderId="12" xfId="0" applyFont="1" applyFill="1" applyBorder="1" applyAlignment="1" applyProtection="1">
      <alignment vertical="center"/>
      <protection/>
    </xf>
    <xf numFmtId="164" fontId="12" fillId="0" borderId="12" xfId="0" applyFont="1" applyBorder="1" applyAlignment="1" applyProtection="1">
      <alignment horizontal="center" vertical="center"/>
      <protection/>
    </xf>
    <xf numFmtId="164" fontId="12" fillId="0" borderId="13" xfId="0" applyFont="1" applyBorder="1" applyAlignment="1" applyProtection="1">
      <alignment horizontal="center" vertical="center"/>
      <protection/>
    </xf>
    <xf numFmtId="164" fontId="12" fillId="0" borderId="4" xfId="0" applyFont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2" borderId="0" xfId="0" applyFont="1" applyFill="1" applyBorder="1" applyAlignment="1" applyProtection="1">
      <alignment horizontal="center" vertical="center"/>
      <protection locked="0"/>
    </xf>
    <xf numFmtId="168" fontId="12" fillId="2" borderId="0" xfId="15" applyNumberFormat="1" applyFont="1" applyFill="1" applyBorder="1" applyAlignment="1" applyProtection="1">
      <alignment horizontal="right" vertical="center"/>
      <protection locked="0"/>
    </xf>
    <xf numFmtId="168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2" fillId="2" borderId="0" xfId="0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left" vertical="center"/>
      <protection locked="0"/>
    </xf>
    <xf numFmtId="164" fontId="12" fillId="0" borderId="7" xfId="0" applyFont="1" applyBorder="1" applyAlignment="1" applyProtection="1">
      <alignment horizontal="center" vertical="center"/>
      <protection/>
    </xf>
    <xf numFmtId="164" fontId="11" fillId="0" borderId="8" xfId="0" applyFont="1" applyBorder="1" applyAlignment="1" applyProtection="1">
      <alignment vertical="center"/>
      <protection/>
    </xf>
    <xf numFmtId="164" fontId="12" fillId="0" borderId="8" xfId="0" applyFont="1" applyBorder="1" applyAlignment="1" applyProtection="1">
      <alignment vertical="center"/>
      <protection/>
    </xf>
    <xf numFmtId="164" fontId="12" fillId="0" borderId="8" xfId="0" applyFont="1" applyFill="1" applyBorder="1" applyAlignment="1" applyProtection="1">
      <alignment vertical="center"/>
      <protection/>
    </xf>
    <xf numFmtId="164" fontId="12" fillId="0" borderId="8" xfId="0" applyFont="1" applyBorder="1" applyAlignment="1" applyProtection="1">
      <alignment horizontal="center" vertical="center"/>
      <protection/>
    </xf>
    <xf numFmtId="168" fontId="11" fillId="0" borderId="8" xfId="15" applyNumberFormat="1" applyFont="1" applyFill="1" applyBorder="1" applyAlignment="1" applyProtection="1">
      <alignment horizontal="right" vertical="center"/>
      <protection/>
    </xf>
    <xf numFmtId="169" fontId="24" fillId="0" borderId="14" xfId="19" applyFont="1" applyFill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8" fontId="12" fillId="2" borderId="0" xfId="15" applyNumberFormat="1" applyFont="1" applyFill="1" applyBorder="1" applyAlignment="1" applyProtection="1">
      <alignment horizontal="left" vertical="center"/>
      <protection locked="0"/>
    </xf>
    <xf numFmtId="164" fontId="11" fillId="0" borderId="0" xfId="0" applyFont="1" applyBorder="1" applyAlignment="1" applyProtection="1">
      <alignment vertical="center"/>
      <protection/>
    </xf>
    <xf numFmtId="168" fontId="11" fillId="0" borderId="0" xfId="15" applyNumberFormat="1" applyFont="1" applyFill="1" applyBorder="1" applyAlignment="1" applyProtection="1">
      <alignment horizontal="right" vertical="center"/>
      <protection/>
    </xf>
    <xf numFmtId="169" fontId="24" fillId="0" borderId="0" xfId="19" applyFont="1" applyFill="1" applyBorder="1" applyAlignment="1" applyProtection="1">
      <alignment horizontal="center" vertical="center"/>
      <protection/>
    </xf>
    <xf numFmtId="164" fontId="12" fillId="0" borderId="11" xfId="0" applyFont="1" applyBorder="1" applyAlignment="1" applyProtection="1">
      <alignment horizontal="center" vertical="center"/>
      <protection/>
    </xf>
    <xf numFmtId="168" fontId="11" fillId="0" borderId="12" xfId="0" applyNumberFormat="1" applyFont="1" applyBorder="1" applyAlignment="1" applyProtection="1">
      <alignment horizontal="right" vertical="center"/>
      <protection/>
    </xf>
    <xf numFmtId="171" fontId="12" fillId="2" borderId="0" xfId="19" applyNumberFormat="1" applyFont="1" applyFill="1" applyBorder="1" applyAlignment="1" applyProtection="1">
      <alignment horizontal="right" vertical="center"/>
      <protection locked="0"/>
    </xf>
    <xf numFmtId="164" fontId="12" fillId="0" borderId="14" xfId="0" applyFont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/>
      <protection/>
    </xf>
    <xf numFmtId="164" fontId="12" fillId="0" borderId="0" xfId="0" applyFont="1" applyAlignment="1" applyProtection="1">
      <alignment horizontal="center"/>
      <protection/>
    </xf>
    <xf numFmtId="164" fontId="12" fillId="0" borderId="12" xfId="0" applyFont="1" applyBorder="1" applyAlignment="1" applyProtection="1">
      <alignment horizontal="left"/>
      <protection/>
    </xf>
    <xf numFmtId="164" fontId="12" fillId="0" borderId="12" xfId="0" applyFont="1" applyBorder="1" applyAlignment="1" applyProtection="1">
      <alignment/>
      <protection/>
    </xf>
    <xf numFmtId="164" fontId="12" fillId="0" borderId="0" xfId="0" applyFont="1" applyAlignment="1" applyProtection="1">
      <alignment horizontal="right"/>
      <protection/>
    </xf>
    <xf numFmtId="168" fontId="12" fillId="0" borderId="12" xfId="15" applyNumberFormat="1" applyFont="1" applyFill="1" applyBorder="1" applyAlignment="1" applyProtection="1">
      <alignment horizontal="right" vertical="center"/>
      <protection/>
    </xf>
    <xf numFmtId="164" fontId="11" fillId="0" borderId="0" xfId="0" applyFont="1" applyAlignment="1" applyProtection="1">
      <alignment vertical="center"/>
      <protection/>
    </xf>
    <xf numFmtId="164" fontId="11" fillId="0" borderId="4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19" fillId="0" borderId="2" xfId="0" applyFont="1" applyFill="1" applyBorder="1" applyAlignment="1" applyProtection="1">
      <alignment horizontal="left" vertical="center"/>
      <protection locked="0"/>
    </xf>
    <xf numFmtId="164" fontId="7" fillId="0" borderId="2" xfId="0" applyFont="1" applyBorder="1" applyAlignment="1" applyProtection="1">
      <alignment vertical="center"/>
      <protection/>
    </xf>
    <xf numFmtId="175" fontId="19" fillId="2" borderId="2" xfId="0" applyNumberFormat="1" applyFont="1" applyFill="1" applyBorder="1" applyAlignment="1" applyProtection="1">
      <alignment horizontal="left" vertical="center"/>
      <protection locked="0"/>
    </xf>
    <xf numFmtId="164" fontId="7" fillId="0" borderId="3" xfId="0" applyFont="1" applyBorder="1" applyAlignment="1" applyProtection="1">
      <alignment vertical="center"/>
      <protection/>
    </xf>
    <xf numFmtId="164" fontId="15" fillId="0" borderId="15" xfId="0" applyFont="1" applyBorder="1" applyAlignment="1" applyProtection="1">
      <alignment horizontal="center" vertical="center"/>
      <protection/>
    </xf>
    <xf numFmtId="164" fontId="7" fillId="0" borderId="11" xfId="0" applyFont="1" applyBorder="1" applyAlignment="1" applyProtection="1">
      <alignment horizontal="left" vertical="center" indent="2"/>
      <protection/>
    </xf>
    <xf numFmtId="164" fontId="7" fillId="0" borderId="12" xfId="0" applyFont="1" applyBorder="1" applyAlignment="1" applyProtection="1">
      <alignment vertical="center"/>
      <protection/>
    </xf>
    <xf numFmtId="168" fontId="7" fillId="0" borderId="12" xfId="0" applyNumberFormat="1" applyFont="1" applyBorder="1" applyAlignment="1" applyProtection="1">
      <alignment horizontal="right" vertical="center"/>
      <protection/>
    </xf>
    <xf numFmtId="169" fontId="24" fillId="0" borderId="12" xfId="19" applyFont="1" applyFill="1" applyBorder="1" applyAlignment="1" applyProtection="1">
      <alignment vertical="center"/>
      <protection/>
    </xf>
    <xf numFmtId="164" fontId="7" fillId="0" borderId="13" xfId="0" applyFont="1" applyBorder="1" applyAlignment="1" applyProtection="1">
      <alignment vertical="center"/>
      <protection/>
    </xf>
    <xf numFmtId="164" fontId="7" fillId="0" borderId="4" xfId="0" applyFont="1" applyBorder="1" applyAlignment="1" applyProtection="1">
      <alignment horizontal="left" vertical="center" indent="2"/>
      <protection/>
    </xf>
    <xf numFmtId="164" fontId="7" fillId="0" borderId="0" xfId="0" applyFont="1" applyBorder="1" applyAlignment="1" applyProtection="1">
      <alignment vertical="center"/>
      <protection/>
    </xf>
    <xf numFmtId="168" fontId="7" fillId="0" borderId="0" xfId="0" applyNumberFormat="1" applyFont="1" applyBorder="1" applyAlignment="1" applyProtection="1">
      <alignment horizontal="right" vertical="center"/>
      <protection/>
    </xf>
    <xf numFmtId="169" fontId="24" fillId="0" borderId="0" xfId="19" applyFont="1" applyFill="1" applyBorder="1" applyAlignment="1" applyProtection="1">
      <alignment vertical="center"/>
      <protection/>
    </xf>
    <xf numFmtId="164" fontId="7" fillId="0" borderId="5" xfId="0" applyFont="1" applyBorder="1" applyAlignment="1" applyProtection="1">
      <alignment vertical="center"/>
      <protection/>
    </xf>
    <xf numFmtId="164" fontId="7" fillId="0" borderId="4" xfId="0" applyFont="1" applyBorder="1" applyAlignment="1" applyProtection="1">
      <alignment vertical="center"/>
      <protection/>
    </xf>
    <xf numFmtId="169" fontId="7" fillId="0" borderId="0" xfId="19" applyFont="1" applyFill="1" applyBorder="1" applyAlignment="1" applyProtection="1">
      <alignment vertical="center"/>
      <protection/>
    </xf>
    <xf numFmtId="164" fontId="24" fillId="0" borderId="0" xfId="0" applyFont="1" applyBorder="1" applyAlignment="1" applyProtection="1">
      <alignment vertical="center"/>
      <protection/>
    </xf>
    <xf numFmtId="164" fontId="25" fillId="0" borderId="4" xfId="0" applyFont="1" applyBorder="1" applyAlignment="1" applyProtection="1">
      <alignment horizontal="left" vertical="center" indent="2"/>
      <protection/>
    </xf>
    <xf numFmtId="164" fontId="7" fillId="0" borderId="7" xfId="0" applyFont="1" applyBorder="1" applyAlignment="1" applyProtection="1">
      <alignment horizontal="left" vertical="center" indent="2"/>
      <protection/>
    </xf>
    <xf numFmtId="164" fontId="7" fillId="0" borderId="8" xfId="0" applyFont="1" applyBorder="1" applyAlignment="1" applyProtection="1">
      <alignment vertical="center"/>
      <protection/>
    </xf>
    <xf numFmtId="168" fontId="7" fillId="0" borderId="8" xfId="0" applyNumberFormat="1" applyFont="1" applyBorder="1" applyAlignment="1" applyProtection="1">
      <alignment horizontal="right" vertical="center"/>
      <protection/>
    </xf>
    <xf numFmtId="169" fontId="24" fillId="0" borderId="8" xfId="19" applyFont="1" applyFill="1" applyBorder="1" applyAlignment="1" applyProtection="1">
      <alignment vertical="center"/>
      <protection/>
    </xf>
    <xf numFmtId="164" fontId="7" fillId="0" borderId="14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 locked="0"/>
    </xf>
    <xf numFmtId="164" fontId="11" fillId="0" borderId="15" xfId="0" applyFont="1" applyBorder="1" applyAlignment="1" applyProtection="1">
      <alignment horizontal="center" vertical="center" wrapText="1"/>
      <protection/>
    </xf>
    <xf numFmtId="164" fontId="12" fillId="0" borderId="10" xfId="0" applyFont="1" applyBorder="1" applyAlignment="1" applyProtection="1">
      <alignment horizontal="center" vertical="center"/>
      <protection/>
    </xf>
    <xf numFmtId="171" fontId="12" fillId="2" borderId="4" xfId="19" applyNumberFormat="1" applyFont="1" applyFill="1" applyBorder="1" applyAlignment="1" applyProtection="1">
      <alignment vertical="center"/>
      <protection locked="0"/>
    </xf>
    <xf numFmtId="171" fontId="12" fillId="0" borderId="5" xfId="19" applyNumberFormat="1" applyFont="1" applyFill="1" applyBorder="1" applyAlignment="1" applyProtection="1">
      <alignment vertical="center"/>
      <protection/>
    </xf>
    <xf numFmtId="171" fontId="12" fillId="2" borderId="4" xfId="0" applyNumberFormat="1" applyFont="1" applyFill="1" applyBorder="1" applyAlignment="1" applyProtection="1">
      <alignment vertical="center"/>
      <protection locked="0"/>
    </xf>
    <xf numFmtId="171" fontId="12" fillId="0" borderId="5" xfId="0" applyNumberFormat="1" applyFont="1" applyFill="1" applyBorder="1" applyAlignment="1" applyProtection="1">
      <alignment vertical="center"/>
      <protection/>
    </xf>
    <xf numFmtId="171" fontId="12" fillId="0" borderId="4" xfId="19" applyNumberFormat="1" applyFont="1" applyFill="1" applyBorder="1" applyAlignment="1" applyProtection="1">
      <alignment vertical="center"/>
      <protection/>
    </xf>
    <xf numFmtId="171" fontId="12" fillId="2" borderId="4" xfId="19" applyNumberFormat="1" applyFont="1" applyFill="1" applyBorder="1" applyAlignment="1" applyProtection="1">
      <alignment horizontal="center" vertical="center"/>
      <protection locked="0"/>
    </xf>
    <xf numFmtId="164" fontId="12" fillId="0" borderId="9" xfId="0" applyFont="1" applyBorder="1" applyAlignment="1" applyProtection="1">
      <alignment horizontal="center" vertical="center"/>
      <protection/>
    </xf>
    <xf numFmtId="164" fontId="12" fillId="0" borderId="6" xfId="0" applyFont="1" applyBorder="1" applyAlignment="1" applyProtection="1">
      <alignment horizontal="center" vertical="center"/>
      <protection/>
    </xf>
    <xf numFmtId="171" fontId="12" fillId="2" borderId="7" xfId="19" applyNumberFormat="1" applyFont="1" applyFill="1" applyBorder="1" applyAlignment="1" applyProtection="1">
      <alignment vertical="center"/>
      <protection locked="0"/>
    </xf>
    <xf numFmtId="171" fontId="12" fillId="0" borderId="14" xfId="19" applyNumberFormat="1" applyFont="1" applyFill="1" applyBorder="1" applyAlignment="1" applyProtection="1">
      <alignment vertical="center"/>
      <protection/>
    </xf>
    <xf numFmtId="171" fontId="12" fillId="2" borderId="7" xfId="0" applyNumberFormat="1" applyFont="1" applyFill="1" applyBorder="1" applyAlignment="1" applyProtection="1">
      <alignment vertical="center"/>
      <protection locked="0"/>
    </xf>
    <xf numFmtId="171" fontId="12" fillId="0" borderId="14" xfId="0" applyNumberFormat="1" applyFont="1" applyFill="1" applyBorder="1" applyAlignment="1" applyProtection="1">
      <alignment vertical="center"/>
      <protection/>
    </xf>
    <xf numFmtId="171" fontId="12" fillId="0" borderId="7" xfId="19" applyNumberFormat="1" applyFont="1" applyFill="1" applyBorder="1" applyAlignment="1" applyProtection="1">
      <alignment vertical="center"/>
      <protection/>
    </xf>
    <xf numFmtId="171" fontId="12" fillId="2" borderId="7" xfId="19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_RVT FL - 01" xfId="22"/>
    <cellStyle name="Separador de milhares_2QJARDIN" xfId="23"/>
  </cellStyles>
  <dxfs count="13">
    <dxf>
      <font>
        <b val="0"/>
        <sz val="11"/>
        <color rgb="FFFFFFFF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1"/>
        <color rgb="FFFFFFFF"/>
      </font>
      <border/>
    </dxf>
    <dxf>
      <font>
        <b val="0"/>
        <sz val="11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i/>
        <sz val="11"/>
        <color rgb="FF993300"/>
      </font>
      <border/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1"/>
        <color rgb="FFFF0000"/>
      </font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sz val="11"/>
        <color rgb="FF000000"/>
      </font>
      <border/>
    </dxf>
    <dxf>
      <font>
        <b val="0"/>
        <sz val="11"/>
        <color rgb="FF00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z val="11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/>
        <i val="0"/>
        <sz val="11"/>
        <color rgb="FF000000"/>
      </font>
      <fill>
        <patternFill patternType="solid">
          <fgColor rgb="FFC0C0C0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342900</xdr:colOff>
      <xdr:row>2</xdr:row>
      <xdr:rowOff>19050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"/>
          <a:ext cx="1562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361950</xdr:colOff>
      <xdr:row>2</xdr:row>
      <xdr:rowOff>19050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562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190500</xdr:rowOff>
    </xdr:from>
    <xdr:to>
      <xdr:col>12</xdr:col>
      <xdr:colOff>542925</xdr:colOff>
      <xdr:row>20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762125"/>
          <a:ext cx="75723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6</xdr:col>
      <xdr:colOff>600075</xdr:colOff>
      <xdr:row>92</xdr:row>
      <xdr:rowOff>133350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2839700"/>
          <a:ext cx="36480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123825</xdr:rowOff>
    </xdr:from>
    <xdr:to>
      <xdr:col>12</xdr:col>
      <xdr:colOff>542925</xdr:colOff>
      <xdr:row>9</xdr:row>
      <xdr:rowOff>190500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609600"/>
          <a:ext cx="75723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142875</xdr:rowOff>
    </xdr:from>
    <xdr:to>
      <xdr:col>12</xdr:col>
      <xdr:colOff>542925</xdr:colOff>
      <xdr:row>3</xdr:row>
      <xdr:rowOff>114300</xdr:rowOff>
    </xdr:to>
    <xdr:pic>
      <xdr:nvPicPr>
        <xdr:cNvPr id="5" name="Imagem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04800"/>
          <a:ext cx="75723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361950</xdr:colOff>
      <xdr:row>2</xdr:row>
      <xdr:rowOff>66675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5621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66675</xdr:rowOff>
    </xdr:from>
    <xdr:to>
      <xdr:col>13</xdr:col>
      <xdr:colOff>142875</xdr:colOff>
      <xdr:row>15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71575"/>
          <a:ext cx="76866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76200</xdr:rowOff>
    </xdr:from>
    <xdr:to>
      <xdr:col>13</xdr:col>
      <xdr:colOff>133350</xdr:colOff>
      <xdr:row>6</xdr:row>
      <xdr:rowOff>161925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7225"/>
          <a:ext cx="7686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95</xdr:row>
      <xdr:rowOff>0</xdr:rowOff>
    </xdr:from>
    <xdr:to>
      <xdr:col>6</xdr:col>
      <xdr:colOff>400050</xdr:colOff>
      <xdr:row>102</xdr:row>
      <xdr:rowOff>28575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5840075"/>
          <a:ext cx="3448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361950</xdr:colOff>
      <xdr:row>2</xdr:row>
      <xdr:rowOff>66675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5621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66675</xdr:rowOff>
    </xdr:from>
    <xdr:to>
      <xdr:col>13</xdr:col>
      <xdr:colOff>142875</xdr:colOff>
      <xdr:row>15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71575"/>
          <a:ext cx="76866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76200</xdr:rowOff>
    </xdr:from>
    <xdr:to>
      <xdr:col>13</xdr:col>
      <xdr:colOff>133350</xdr:colOff>
      <xdr:row>6</xdr:row>
      <xdr:rowOff>161925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7225"/>
          <a:ext cx="7686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360</xdr:row>
      <xdr:rowOff>0</xdr:rowOff>
    </xdr:from>
    <xdr:to>
      <xdr:col>6</xdr:col>
      <xdr:colOff>400050</xdr:colOff>
      <xdr:row>367</xdr:row>
      <xdr:rowOff>28575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8693050"/>
          <a:ext cx="3448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361950</xdr:colOff>
      <xdr:row>2</xdr:row>
      <xdr:rowOff>66675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5621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66675</xdr:rowOff>
    </xdr:from>
    <xdr:to>
      <xdr:col>13</xdr:col>
      <xdr:colOff>142875</xdr:colOff>
      <xdr:row>15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71575"/>
          <a:ext cx="76866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76200</xdr:rowOff>
    </xdr:from>
    <xdr:to>
      <xdr:col>13</xdr:col>
      <xdr:colOff>133350</xdr:colOff>
      <xdr:row>6</xdr:row>
      <xdr:rowOff>161925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7225"/>
          <a:ext cx="7686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360</xdr:row>
      <xdr:rowOff>0</xdr:rowOff>
    </xdr:from>
    <xdr:to>
      <xdr:col>6</xdr:col>
      <xdr:colOff>400050</xdr:colOff>
      <xdr:row>367</xdr:row>
      <xdr:rowOff>28575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8693050"/>
          <a:ext cx="3448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361950</xdr:colOff>
      <xdr:row>2</xdr:row>
      <xdr:rowOff>57150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5621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47625</xdr:rowOff>
    </xdr:from>
    <xdr:to>
      <xdr:col>13</xdr:col>
      <xdr:colOff>457200</xdr:colOff>
      <xdr:row>15</xdr:row>
      <xdr:rowOff>47625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14425"/>
          <a:ext cx="76866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66675</xdr:rowOff>
    </xdr:from>
    <xdr:to>
      <xdr:col>13</xdr:col>
      <xdr:colOff>447675</xdr:colOff>
      <xdr:row>6</xdr:row>
      <xdr:rowOff>114300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47700"/>
          <a:ext cx="76866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79</xdr:row>
      <xdr:rowOff>0</xdr:rowOff>
    </xdr:from>
    <xdr:to>
      <xdr:col>13</xdr:col>
      <xdr:colOff>352425</xdr:colOff>
      <xdr:row>86</xdr:row>
      <xdr:rowOff>104775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3192125"/>
          <a:ext cx="76676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showGridLines="0" zoomScale="112" zoomScaleNormal="112" zoomScaleSheetLayoutView="100" workbookViewId="0" topLeftCell="A1">
      <selection activeCell="S36" sqref="S36"/>
    </sheetView>
  </sheetViews>
  <sheetFormatPr defaultColWidth="9.140625" defaultRowHeight="15"/>
  <cols>
    <col min="1" max="3" width="9.28125" style="1" customWidth="1"/>
    <col min="4" max="4" width="14.140625" style="1" customWidth="1"/>
    <col min="5" max="5" width="9.421875" style="1" customWidth="1"/>
    <col min="6" max="6" width="9.57421875" style="1" customWidth="1"/>
    <col min="7" max="8" width="9.28125" style="1" customWidth="1"/>
    <col min="9" max="9" width="9.8515625" style="1" customWidth="1"/>
    <col min="10" max="11" width="12.7109375" style="1" customWidth="1"/>
    <col min="12" max="12" width="9.7109375" style="1" customWidth="1"/>
    <col min="13" max="14" width="9.28125" style="1" customWidth="1"/>
    <col min="15" max="15" width="12.421875" style="1" customWidth="1"/>
    <col min="16" max="16384" width="9.28125" style="1" customWidth="1"/>
  </cols>
  <sheetData>
    <row r="1" ht="12.75">
      <c r="A1" s="2" t="s">
        <v>0</v>
      </c>
    </row>
    <row r="2" spans="1:5" ht="12.75">
      <c r="A2" s="2" t="s">
        <v>1</v>
      </c>
      <c r="E2" s="3" t="s">
        <v>2</v>
      </c>
    </row>
    <row r="3" ht="12.75">
      <c r="A3" s="2" t="s">
        <v>3</v>
      </c>
    </row>
    <row r="4" spans="1:12" s="10" customFormat="1" ht="24.75" customHeight="1">
      <c r="A4" s="4" t="s">
        <v>4</v>
      </c>
      <c r="B4" s="5"/>
      <c r="C4" s="6" t="s">
        <v>5</v>
      </c>
      <c r="D4" s="7" t="s">
        <v>0</v>
      </c>
      <c r="E4" s="7"/>
      <c r="F4" s="7"/>
      <c r="G4" s="7"/>
      <c r="H4" s="7"/>
      <c r="I4" s="8"/>
      <c r="J4" s="8"/>
      <c r="K4" s="8"/>
      <c r="L4" s="9"/>
    </row>
    <row r="5" ht="4.5" customHeight="1">
      <c r="A5" s="2" t="s">
        <v>6</v>
      </c>
    </row>
    <row r="6" spans="1:12" s="14" customFormat="1" ht="12.75">
      <c r="A6" s="2" t="s">
        <v>7</v>
      </c>
      <c r="B6" s="11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2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4.5" customHeight="1">
      <c r="A8" s="16"/>
    </row>
    <row r="9" spans="1:12" s="14" customFormat="1" ht="12.75">
      <c r="A9" s="16"/>
      <c r="B9" s="11" t="s">
        <v>10</v>
      </c>
      <c r="C9" s="12"/>
      <c r="D9" s="12"/>
      <c r="E9" s="12"/>
      <c r="F9" s="12"/>
      <c r="G9" s="12"/>
      <c r="H9" s="12"/>
      <c r="I9" s="13"/>
      <c r="J9" s="11" t="s">
        <v>11</v>
      </c>
      <c r="K9" s="12"/>
      <c r="L9" s="13"/>
    </row>
    <row r="10" spans="1:12" ht="12.75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9" ht="4.5" customHeight="1">
      <c r="A11" s="16"/>
      <c r="B11" s="17"/>
      <c r="C11" s="17"/>
      <c r="D11" s="17"/>
      <c r="E11" s="17"/>
      <c r="F11" s="17"/>
      <c r="G11" s="17"/>
      <c r="H11" s="17"/>
      <c r="I11" s="17"/>
    </row>
    <row r="12" spans="2:12" s="14" customFormat="1" ht="12.75">
      <c r="B12" s="11" t="s">
        <v>12</v>
      </c>
      <c r="C12" s="12"/>
      <c r="D12" s="12"/>
      <c r="E12" s="12"/>
      <c r="F12" s="11" t="s">
        <v>13</v>
      </c>
      <c r="G12" s="12"/>
      <c r="H12" s="12"/>
      <c r="I12" s="13"/>
      <c r="J12" s="12" t="s">
        <v>14</v>
      </c>
      <c r="K12" s="11" t="s">
        <v>15</v>
      </c>
      <c r="L12" s="13"/>
    </row>
    <row r="13" spans="2:12" ht="12.75">
      <c r="B13" s="18"/>
      <c r="C13" s="18"/>
      <c r="D13" s="18"/>
      <c r="E13" s="18"/>
      <c r="F13" s="15"/>
      <c r="G13" s="15"/>
      <c r="H13" s="15"/>
      <c r="I13" s="15"/>
      <c r="J13" s="19"/>
      <c r="K13" s="20"/>
      <c r="L13" s="20"/>
    </row>
    <row r="14" spans="2:9" ht="4.5" customHeight="1">
      <c r="B14" s="17"/>
      <c r="C14" s="17"/>
      <c r="D14" s="17"/>
      <c r="E14" s="17"/>
      <c r="F14" s="17"/>
      <c r="G14" s="17"/>
      <c r="H14" s="17"/>
      <c r="I14" s="17"/>
    </row>
    <row r="15" spans="2:12" s="14" customFormat="1" ht="12.75">
      <c r="B15" s="11" t="s">
        <v>16</v>
      </c>
      <c r="C15" s="12"/>
      <c r="D15" s="12"/>
      <c r="E15" s="12"/>
      <c r="F15" s="12"/>
      <c r="G15" s="12"/>
      <c r="H15" s="12"/>
      <c r="I15" s="13"/>
      <c r="J15" s="11" t="s">
        <v>17</v>
      </c>
      <c r="K15" s="12"/>
      <c r="L15" s="13"/>
    </row>
    <row r="16" spans="2:12" ht="12.75">
      <c r="B16" s="15"/>
      <c r="C16" s="15"/>
      <c r="D16" s="15"/>
      <c r="E16" s="15"/>
      <c r="F16" s="15"/>
      <c r="G16" s="15"/>
      <c r="H16" s="15"/>
      <c r="I16" s="15"/>
      <c r="J16" s="21"/>
      <c r="K16" s="21"/>
      <c r="L16" s="21"/>
    </row>
    <row r="17" spans="2:9" ht="4.5" customHeight="1">
      <c r="B17" s="17"/>
      <c r="C17" s="17"/>
      <c r="D17" s="17"/>
      <c r="E17" s="17"/>
      <c r="F17" s="17"/>
      <c r="G17" s="17"/>
      <c r="H17" s="17"/>
      <c r="I17" s="17"/>
    </row>
    <row r="18" spans="2:12" s="14" customFormat="1" ht="12.75">
      <c r="B18" s="11" t="s">
        <v>18</v>
      </c>
      <c r="C18" s="12"/>
      <c r="D18" s="12"/>
      <c r="E18" s="12"/>
      <c r="F18" s="12"/>
      <c r="G18" s="12"/>
      <c r="H18" s="12"/>
      <c r="I18" s="12"/>
      <c r="J18" s="11" t="s">
        <v>17</v>
      </c>
      <c r="K18" s="12"/>
      <c r="L18" s="13"/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21"/>
      <c r="K19" s="21"/>
      <c r="L19" s="21"/>
    </row>
    <row r="20" spans="2:9" ht="4.5" customHeight="1">
      <c r="B20" s="17"/>
      <c r="C20" s="17"/>
      <c r="D20" s="17"/>
      <c r="E20" s="17"/>
      <c r="F20" s="17"/>
      <c r="G20" s="17"/>
      <c r="H20" s="17"/>
      <c r="I20" s="17"/>
    </row>
    <row r="21" spans="2:12" s="14" customFormat="1" ht="12.75">
      <c r="B21" s="11" t="s">
        <v>19</v>
      </c>
      <c r="C21" s="12"/>
      <c r="D21" s="12"/>
      <c r="E21" s="12"/>
      <c r="F21" s="12"/>
      <c r="G21" s="11" t="s">
        <v>20</v>
      </c>
      <c r="H21" s="12"/>
      <c r="I21" s="13"/>
      <c r="J21" s="11" t="s">
        <v>21</v>
      </c>
      <c r="K21" s="12"/>
      <c r="L21" s="13"/>
    </row>
    <row r="22" spans="2:12" ht="12.75"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</row>
    <row r="23" spans="2:9" ht="4.5" customHeight="1">
      <c r="B23" s="17"/>
      <c r="C23" s="17"/>
      <c r="D23" s="17"/>
      <c r="E23" s="17"/>
      <c r="F23" s="17"/>
      <c r="G23" s="17"/>
      <c r="H23" s="17"/>
      <c r="I23" s="17"/>
    </row>
    <row r="24" spans="2:12" s="14" customFormat="1" ht="12.75">
      <c r="B24" s="11" t="s">
        <v>22</v>
      </c>
      <c r="C24" s="12"/>
      <c r="D24" s="12"/>
      <c r="E24" s="12"/>
      <c r="F24" s="12"/>
      <c r="G24" s="12"/>
      <c r="H24" s="12"/>
      <c r="I24" s="12"/>
      <c r="J24" s="11" t="s">
        <v>23</v>
      </c>
      <c r="K24" s="12"/>
      <c r="L24" s="13"/>
    </row>
    <row r="25" spans="2:12" ht="12.75">
      <c r="B25" s="15"/>
      <c r="C25" s="15"/>
      <c r="D25" s="15"/>
      <c r="E25" s="15"/>
      <c r="F25" s="15"/>
      <c r="G25" s="15"/>
      <c r="H25" s="15"/>
      <c r="I25" s="15"/>
      <c r="J25" s="23"/>
      <c r="K25" s="23"/>
      <c r="L25" s="23"/>
    </row>
    <row r="26" spans="2:9" ht="4.5" customHeight="1">
      <c r="B26" s="17"/>
      <c r="C26" s="17"/>
      <c r="D26" s="17"/>
      <c r="E26" s="17"/>
      <c r="F26" s="17"/>
      <c r="G26" s="17"/>
      <c r="H26" s="17"/>
      <c r="I26" s="17"/>
    </row>
    <row r="27" spans="2:12" s="14" customFormat="1" ht="12.75">
      <c r="B27" s="11" t="s">
        <v>24</v>
      </c>
      <c r="C27" s="12"/>
      <c r="D27" s="12"/>
      <c r="E27" s="12"/>
      <c r="F27" s="12"/>
      <c r="G27" s="12"/>
      <c r="H27" s="12"/>
      <c r="I27" s="12"/>
      <c r="J27" s="11" t="s">
        <v>23</v>
      </c>
      <c r="K27" s="12"/>
      <c r="L27" s="13"/>
    </row>
    <row r="28" spans="2:12" ht="12.75">
      <c r="B28" s="15"/>
      <c r="C28" s="15"/>
      <c r="D28" s="15"/>
      <c r="E28" s="15"/>
      <c r="F28" s="15"/>
      <c r="G28" s="15"/>
      <c r="H28" s="15"/>
      <c r="I28" s="15"/>
      <c r="J28" s="23"/>
      <c r="K28" s="23"/>
      <c r="L28" s="23"/>
    </row>
    <row r="29" spans="2:9" ht="4.5" customHeight="1">
      <c r="B29" s="17"/>
      <c r="C29" s="17"/>
      <c r="D29" s="17"/>
      <c r="E29" s="17"/>
      <c r="F29" s="17"/>
      <c r="G29" s="17"/>
      <c r="H29" s="17"/>
      <c r="I29" s="17"/>
    </row>
    <row r="30" spans="2:12" s="14" customFormat="1" ht="12.75">
      <c r="B30" s="11" t="s">
        <v>25</v>
      </c>
      <c r="C30" s="12"/>
      <c r="D30" s="12"/>
      <c r="E30" s="12"/>
      <c r="F30" s="12"/>
      <c r="G30" s="11" t="s">
        <v>26</v>
      </c>
      <c r="H30" s="12"/>
      <c r="I30" s="13"/>
      <c r="J30" s="11" t="s">
        <v>27</v>
      </c>
      <c r="K30" s="12"/>
      <c r="L30" s="13"/>
    </row>
    <row r="31" spans="2:12" ht="12.75">
      <c r="B31" s="18"/>
      <c r="C31" s="18"/>
      <c r="D31" s="18"/>
      <c r="E31" s="18"/>
      <c r="F31" s="18"/>
      <c r="G31" s="22"/>
      <c r="H31" s="22"/>
      <c r="I31" s="22"/>
      <c r="J31" s="24"/>
      <c r="K31" s="24"/>
      <c r="L31" s="24"/>
    </row>
    <row r="32" ht="4.5" customHeight="1"/>
    <row r="33" spans="4:12" ht="12.75">
      <c r="D33" s="25" t="s">
        <v>28</v>
      </c>
      <c r="E33" s="26" t="s">
        <v>0</v>
      </c>
      <c r="H33" s="25" t="s">
        <v>29</v>
      </c>
      <c r="I33" s="27"/>
      <c r="J33" s="27"/>
      <c r="K33" s="27"/>
      <c r="L33" s="27"/>
    </row>
    <row r="34" spans="9:12" ht="4.5" customHeight="1">
      <c r="I34" s="17"/>
      <c r="J34" s="17"/>
      <c r="K34" s="17"/>
      <c r="L34" s="17"/>
    </row>
    <row r="35" spans="4:6" ht="12.75">
      <c r="D35" s="28" t="s">
        <v>30</v>
      </c>
      <c r="E35" s="29" t="s">
        <v>0</v>
      </c>
      <c r="F35" s="29"/>
    </row>
    <row r="36" spans="9:12" ht="4.5" customHeight="1">
      <c r="I36" s="17"/>
      <c r="J36" s="17"/>
      <c r="K36" s="17"/>
      <c r="L36" s="17"/>
    </row>
    <row r="37" spans="3:9" ht="12.75">
      <c r="C37" s="30" t="s">
        <v>31</v>
      </c>
      <c r="D37" s="31"/>
      <c r="E37" s="14" t="s">
        <v>32</v>
      </c>
      <c r="G37" s="30" t="s">
        <v>33</v>
      </c>
      <c r="H37" s="31"/>
      <c r="I37" s="14" t="s">
        <v>32</v>
      </c>
    </row>
    <row r="38" spans="3:9" ht="4.5" customHeight="1">
      <c r="C38" s="30"/>
      <c r="D38" s="32"/>
      <c r="E38" s="14"/>
      <c r="G38" s="30"/>
      <c r="H38" s="32"/>
      <c r="I38" s="14"/>
    </row>
    <row r="39" spans="3:9" ht="12.75">
      <c r="C39" s="30" t="s">
        <v>34</v>
      </c>
      <c r="D39" s="31"/>
      <c r="E39" s="14" t="s">
        <v>32</v>
      </c>
      <c r="G39" s="30" t="s">
        <v>35</v>
      </c>
      <c r="H39" s="31"/>
      <c r="I39" s="14" t="s">
        <v>32</v>
      </c>
    </row>
    <row r="40" spans="3:12" ht="4.5" customHeight="1">
      <c r="C40" s="25"/>
      <c r="D40" s="32"/>
      <c r="G40" s="30"/>
      <c r="H40" s="32"/>
      <c r="K40" s="30"/>
      <c r="L40" s="32"/>
    </row>
    <row r="41" spans="2:12" ht="12.75">
      <c r="B41" s="11" t="s">
        <v>36</v>
      </c>
      <c r="C41" s="17"/>
      <c r="D41" s="17"/>
      <c r="E41" s="17"/>
      <c r="F41" s="17"/>
      <c r="G41" s="17"/>
      <c r="H41" s="17"/>
      <c r="I41" s="17"/>
      <c r="J41" s="17"/>
      <c r="K41" s="17"/>
      <c r="L41" s="33"/>
    </row>
    <row r="42" spans="2:12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ht="4.5" customHeight="1"/>
    <row r="46" spans="4:5" ht="12.75">
      <c r="D46" s="25" t="s">
        <v>37</v>
      </c>
      <c r="E46" s="26" t="s">
        <v>0</v>
      </c>
    </row>
    <row r="47" spans="8:12" ht="4.5" customHeight="1">
      <c r="H47" s="35"/>
      <c r="I47" s="35"/>
      <c r="J47" s="35"/>
      <c r="K47" s="35"/>
      <c r="L47" s="35"/>
    </row>
    <row r="48" spans="4:12" ht="12.75">
      <c r="D48" s="25" t="s">
        <v>38</v>
      </c>
      <c r="E48" s="36" t="s">
        <v>0</v>
      </c>
      <c r="F48" s="36"/>
      <c r="H48" s="35" t="s">
        <v>39</v>
      </c>
      <c r="I48" s="35"/>
      <c r="J48" s="35"/>
      <c r="K48" s="35"/>
      <c r="L48" s="35"/>
    </row>
    <row r="49" spans="2:12" ht="15" customHeight="1">
      <c r="B49" s="25" t="s">
        <v>40</v>
      </c>
      <c r="C49" s="37"/>
      <c r="D49" s="37"/>
      <c r="E49" s="37"/>
      <c r="F49" s="37"/>
      <c r="G49" s="38"/>
      <c r="H49" s="25" t="s">
        <v>41</v>
      </c>
      <c r="I49" s="39"/>
      <c r="J49" s="40" t="s">
        <v>42</v>
      </c>
      <c r="K49" s="35"/>
      <c r="L49" s="35"/>
    </row>
    <row r="50" spans="3:12" ht="4.5" customHeight="1">
      <c r="C50" s="37"/>
      <c r="D50" s="37"/>
      <c r="E50" s="37"/>
      <c r="F50" s="37"/>
      <c r="G50" s="38"/>
      <c r="L50" s="35"/>
    </row>
    <row r="51" spans="3:12" ht="15" customHeight="1">
      <c r="C51" s="37"/>
      <c r="D51" s="37"/>
      <c r="E51" s="37"/>
      <c r="F51" s="37"/>
      <c r="G51" s="38"/>
      <c r="H51" s="25" t="s">
        <v>43</v>
      </c>
      <c r="I51" s="39"/>
      <c r="J51" s="25" t="s">
        <v>44</v>
      </c>
      <c r="K51" s="39"/>
      <c r="L51" s="26" t="s">
        <v>0</v>
      </c>
    </row>
    <row r="52" ht="4.5" customHeight="1"/>
    <row r="53" spans="3:12" ht="12.75">
      <c r="C53" s="25" t="s">
        <v>45</v>
      </c>
      <c r="D53" s="41"/>
      <c r="E53" s="42">
        <f>IF($D$65=0,0,D53/$D$53)</f>
        <v>0</v>
      </c>
      <c r="J53" s="25" t="s">
        <v>46</v>
      </c>
      <c r="K53" s="43">
        <f>IF($E$33="sim",D53*$I$98/$G$75,0)</f>
        <v>0</v>
      </c>
      <c r="L53" s="35" t="s">
        <v>47</v>
      </c>
    </row>
    <row r="54" spans="4:11" ht="4.5" customHeight="1">
      <c r="D54" s="17"/>
      <c r="K54" s="30"/>
    </row>
    <row r="55" spans="3:12" ht="12.75">
      <c r="C55" s="25" t="s">
        <v>48</v>
      </c>
      <c r="D55" s="41"/>
      <c r="E55" s="42">
        <f>IF($D$65=0,0,D55/$D$53)</f>
        <v>0</v>
      </c>
      <c r="J55" s="25" t="s">
        <v>49</v>
      </c>
      <c r="K55" s="43">
        <f>IF($E$33="sim",D55*$I$98/$G$75,0)</f>
        <v>0</v>
      </c>
      <c r="L55" s="35" t="s">
        <v>47</v>
      </c>
    </row>
    <row r="56" spans="4:11" ht="4.5" customHeight="1">
      <c r="D56" s="17"/>
      <c r="K56" s="30"/>
    </row>
    <row r="57" spans="3:12" ht="12.75">
      <c r="C57" s="25" t="s">
        <v>50</v>
      </c>
      <c r="D57" s="41"/>
      <c r="E57" s="42">
        <f>IF($D$65=0,0,D57/$D$53)</f>
        <v>0</v>
      </c>
      <c r="J57" s="25" t="s">
        <v>51</v>
      </c>
      <c r="K57" s="43">
        <f>IF($E$33="sim",D57*$I$98/$G$75,0)</f>
        <v>0</v>
      </c>
      <c r="L57" s="35" t="s">
        <v>47</v>
      </c>
    </row>
    <row r="58" spans="4:11" ht="4.5" customHeight="1">
      <c r="D58" s="17"/>
      <c r="K58" s="30"/>
    </row>
    <row r="59" spans="3:12" ht="12.75">
      <c r="C59" s="25" t="s">
        <v>52</v>
      </c>
      <c r="D59" s="41"/>
      <c r="E59" s="42">
        <f>IF($D$65=0,0,D59/$D$53)</f>
        <v>0</v>
      </c>
      <c r="J59" s="25" t="s">
        <v>53</v>
      </c>
      <c r="K59" s="43">
        <f>IF($E$33="sim",D59*$I$98/$G$75,0)</f>
        <v>0</v>
      </c>
      <c r="L59" s="35" t="s">
        <v>47</v>
      </c>
    </row>
    <row r="60" spans="4:11" ht="4.5" customHeight="1">
      <c r="D60" s="17"/>
      <c r="K60" s="30"/>
    </row>
    <row r="61" spans="3:12" ht="12.75">
      <c r="C61" s="25" t="s">
        <v>54</v>
      </c>
      <c r="D61" s="41"/>
      <c r="E61" s="42">
        <f>IF($D$65=0,0,D61/$D$53)</f>
        <v>0</v>
      </c>
      <c r="J61" s="25" t="s">
        <v>55</v>
      </c>
      <c r="K61" s="43">
        <f>IF($E$33="sim",D61*$I$98/$G$75,0)</f>
        <v>0</v>
      </c>
      <c r="L61" s="35" t="s">
        <v>47</v>
      </c>
    </row>
    <row r="62" spans="4:11" ht="4.5" customHeight="1">
      <c r="D62" s="17"/>
      <c r="K62" s="30"/>
    </row>
    <row r="63" spans="3:12" ht="12.75">
      <c r="C63" s="25" t="s">
        <v>56</v>
      </c>
      <c r="D63" s="41"/>
      <c r="E63" s="42">
        <f>IF($D$65=0,0,D63/$D$53)</f>
        <v>0</v>
      </c>
      <c r="J63" s="25" t="s">
        <v>57</v>
      </c>
      <c r="K63" s="43">
        <f>IF($E$33="sim",D63*$I$98/$G$75,0)</f>
        <v>0</v>
      </c>
      <c r="L63" s="35" t="s">
        <v>47</v>
      </c>
    </row>
    <row r="64" spans="4:11" ht="4.5" customHeight="1">
      <c r="D64" s="17"/>
      <c r="K64" s="30"/>
    </row>
    <row r="65" spans="3:12" ht="12.75">
      <c r="C65" s="25" t="s">
        <v>58</v>
      </c>
      <c r="D65" s="44">
        <f>D53-SUM(D55:D64)</f>
        <v>0</v>
      </c>
      <c r="E65" s="42">
        <f>IF($D$65=0,0,D65/$D$53)</f>
        <v>0</v>
      </c>
      <c r="J65" s="25" t="s">
        <v>59</v>
      </c>
      <c r="K65" s="43">
        <f>IF($E$33="sim",D65*$I$98/$G$75,0)</f>
        <v>0</v>
      </c>
      <c r="L65" s="35" t="s">
        <v>47</v>
      </c>
    </row>
    <row r="66" spans="3:12" ht="12.75">
      <c r="C66" s="25"/>
      <c r="D66" s="44"/>
      <c r="E66" s="42"/>
      <c r="J66" s="25"/>
      <c r="K66" s="43"/>
      <c r="L66" s="35"/>
    </row>
    <row r="67" spans="4:12" ht="12.75">
      <c r="D67" s="25" t="s">
        <v>60</v>
      </c>
      <c r="E67" s="45"/>
      <c r="J67" s="25" t="s">
        <v>61</v>
      </c>
      <c r="K67" s="31"/>
      <c r="L67" s="14" t="s">
        <v>62</v>
      </c>
    </row>
    <row r="68" ht="4.5" customHeight="1"/>
    <row r="69" spans="2:12" ht="12.75">
      <c r="B69" s="11" t="s">
        <v>63</v>
      </c>
      <c r="C69" s="17"/>
      <c r="D69" s="17"/>
      <c r="E69" s="17"/>
      <c r="F69" s="17"/>
      <c r="G69" s="17"/>
      <c r="H69" s="17"/>
      <c r="I69" s="17"/>
      <c r="J69" s="17"/>
      <c r="K69" s="17"/>
      <c r="L69" s="33"/>
    </row>
    <row r="70" spans="2:12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3:12" ht="12.75">
      <c r="C73" s="25"/>
      <c r="D73" s="44"/>
      <c r="E73" s="42"/>
      <c r="J73" s="25"/>
      <c r="K73" s="43"/>
      <c r="L73" s="35"/>
    </row>
    <row r="74" spans="2:12" ht="12.75">
      <c r="B74" s="46" t="s">
        <v>64</v>
      </c>
      <c r="G74" s="47"/>
      <c r="H74" s="47"/>
      <c r="J74" s="25"/>
      <c r="K74" s="43"/>
      <c r="L74" s="35"/>
    </row>
    <row r="75" spans="2:12" ht="12.75">
      <c r="B75" s="46" t="s">
        <v>65</v>
      </c>
      <c r="G75" s="47"/>
      <c r="H75" s="47"/>
      <c r="J75" s="25"/>
      <c r="K75" s="43"/>
      <c r="L75" s="35"/>
    </row>
    <row r="76" ht="7.5" customHeight="1"/>
    <row r="77" spans="1:12" ht="15" customHeight="1">
      <c r="A77" s="48" t="s">
        <v>66</v>
      </c>
      <c r="B77" s="49" t="s">
        <v>67</v>
      </c>
      <c r="C77" s="49" t="s">
        <v>68</v>
      </c>
      <c r="D77" s="50" t="s">
        <v>69</v>
      </c>
      <c r="E77" s="50"/>
      <c r="F77" s="49" t="s">
        <v>70</v>
      </c>
      <c r="G77" s="49" t="s">
        <v>71</v>
      </c>
      <c r="H77" s="49" t="s">
        <v>72</v>
      </c>
      <c r="I77" s="49" t="s">
        <v>73</v>
      </c>
      <c r="J77" s="49" t="s">
        <v>74</v>
      </c>
      <c r="K77" s="49" t="s">
        <v>75</v>
      </c>
      <c r="L77" s="49" t="s">
        <v>76</v>
      </c>
    </row>
    <row r="78" spans="1:12" ht="15" customHeight="1">
      <c r="A78" s="48"/>
      <c r="B78" s="49"/>
      <c r="C78" s="49"/>
      <c r="D78" s="50"/>
      <c r="E78" s="50"/>
      <c r="F78" s="49"/>
      <c r="G78" s="49"/>
      <c r="H78" s="49"/>
      <c r="I78" s="49"/>
      <c r="J78" s="49"/>
      <c r="K78" s="49"/>
      <c r="L78" s="49"/>
    </row>
    <row r="79" spans="1:12" ht="12.75">
      <c r="A79" s="48"/>
      <c r="B79" s="49"/>
      <c r="C79" s="49"/>
      <c r="D79" s="50"/>
      <c r="E79" s="50"/>
      <c r="F79" s="49"/>
      <c r="G79" s="49"/>
      <c r="H79" s="49"/>
      <c r="I79" s="49"/>
      <c r="J79" s="49"/>
      <c r="K79" s="49"/>
      <c r="L79" s="49"/>
    </row>
    <row r="80" spans="1:12" ht="12.75">
      <c r="A80" s="48"/>
      <c r="B80" s="51">
        <v>1</v>
      </c>
      <c r="C80" s="52"/>
      <c r="D80" s="53"/>
      <c r="E80" s="53"/>
      <c r="F80" s="54"/>
      <c r="G80" s="54"/>
      <c r="H80" s="54"/>
      <c r="I80" s="54"/>
      <c r="J80" s="55"/>
      <c r="K80" s="56">
        <f aca="true" t="shared" si="0" ref="K80:K97">J80*C80</f>
        <v>0</v>
      </c>
      <c r="L80" s="57" t="str">
        <f>IF(OR(J80=0,K80=""),"-","R$ "&amp;TEXT(K80/I80,"0.000,00")&amp;"/m2")</f>
        <v>-</v>
      </c>
    </row>
    <row r="81" spans="1:12" ht="12.75">
      <c r="A81" s="48"/>
      <c r="B81" s="51">
        <f>B80+1</f>
        <v>2</v>
      </c>
      <c r="C81" s="52"/>
      <c r="D81" s="53"/>
      <c r="E81" s="53"/>
      <c r="F81" s="54"/>
      <c r="G81" s="54"/>
      <c r="H81" s="54"/>
      <c r="I81" s="54"/>
      <c r="J81" s="55"/>
      <c r="K81" s="56">
        <f t="shared" si="0"/>
        <v>0</v>
      </c>
      <c r="L81" s="58" t="str">
        <f aca="true" t="shared" si="1" ref="L81:L98">IF(OR(J81=0,K81=""),"-","R$ "&amp;TEXT(K81/I81,"0.000,00")&amp;"/m2")</f>
        <v>-</v>
      </c>
    </row>
    <row r="82" spans="1:12" ht="12.75">
      <c r="A82" s="48"/>
      <c r="B82" s="51">
        <f aca="true" t="shared" si="2" ref="B82:B97">B81+1</f>
        <v>3</v>
      </c>
      <c r="C82" s="52"/>
      <c r="D82" s="53"/>
      <c r="E82" s="53"/>
      <c r="F82" s="54"/>
      <c r="G82" s="54"/>
      <c r="H82" s="54"/>
      <c r="I82" s="54"/>
      <c r="J82" s="55"/>
      <c r="K82" s="56">
        <f t="shared" si="0"/>
        <v>0</v>
      </c>
      <c r="L82" s="58" t="str">
        <f t="shared" si="1"/>
        <v>-</v>
      </c>
    </row>
    <row r="83" spans="1:12" ht="12.75">
      <c r="A83" s="48"/>
      <c r="B83" s="51">
        <f t="shared" si="2"/>
        <v>4</v>
      </c>
      <c r="C83" s="52"/>
      <c r="D83" s="53"/>
      <c r="E83" s="53"/>
      <c r="F83" s="54"/>
      <c r="G83" s="54"/>
      <c r="H83" s="54"/>
      <c r="I83" s="54"/>
      <c r="J83" s="55"/>
      <c r="K83" s="56">
        <f t="shared" si="0"/>
        <v>0</v>
      </c>
      <c r="L83" s="58" t="str">
        <f t="shared" si="1"/>
        <v>-</v>
      </c>
    </row>
    <row r="84" spans="1:12" ht="12.75">
      <c r="A84" s="48"/>
      <c r="B84" s="51">
        <f t="shared" si="2"/>
        <v>5</v>
      </c>
      <c r="C84" s="52"/>
      <c r="D84" s="53"/>
      <c r="E84" s="53"/>
      <c r="F84" s="54"/>
      <c r="G84" s="54"/>
      <c r="H84" s="54"/>
      <c r="I84" s="54"/>
      <c r="J84" s="55"/>
      <c r="K84" s="56">
        <f t="shared" si="0"/>
        <v>0</v>
      </c>
      <c r="L84" s="58" t="str">
        <f t="shared" si="1"/>
        <v>-</v>
      </c>
    </row>
    <row r="85" spans="1:12" ht="12.75">
      <c r="A85" s="48"/>
      <c r="B85" s="51">
        <f t="shared" si="2"/>
        <v>6</v>
      </c>
      <c r="C85" s="52"/>
      <c r="D85" s="53"/>
      <c r="E85" s="53"/>
      <c r="F85" s="54"/>
      <c r="G85" s="54"/>
      <c r="H85" s="54"/>
      <c r="I85" s="54"/>
      <c r="J85" s="55"/>
      <c r="K85" s="56">
        <f t="shared" si="0"/>
        <v>0</v>
      </c>
      <c r="L85" s="58" t="str">
        <f t="shared" si="1"/>
        <v>-</v>
      </c>
    </row>
    <row r="86" spans="1:12" ht="12.75">
      <c r="A86" s="48"/>
      <c r="B86" s="51">
        <f t="shared" si="2"/>
        <v>7</v>
      </c>
      <c r="C86" s="52"/>
      <c r="D86" s="53"/>
      <c r="E86" s="53"/>
      <c r="F86" s="54"/>
      <c r="G86" s="54"/>
      <c r="H86" s="54"/>
      <c r="I86" s="54"/>
      <c r="J86" s="55"/>
      <c r="K86" s="56">
        <f t="shared" si="0"/>
        <v>0</v>
      </c>
      <c r="L86" s="58" t="str">
        <f t="shared" si="1"/>
        <v>-</v>
      </c>
    </row>
    <row r="87" spans="1:12" ht="12.75">
      <c r="A87" s="48"/>
      <c r="B87" s="51">
        <f t="shared" si="2"/>
        <v>8</v>
      </c>
      <c r="C87" s="52"/>
      <c r="D87" s="53"/>
      <c r="E87" s="53"/>
      <c r="F87" s="54"/>
      <c r="G87" s="54"/>
      <c r="H87" s="54"/>
      <c r="I87" s="54"/>
      <c r="J87" s="55"/>
      <c r="K87" s="56">
        <f t="shared" si="0"/>
        <v>0</v>
      </c>
      <c r="L87" s="58" t="str">
        <f t="shared" si="1"/>
        <v>-</v>
      </c>
    </row>
    <row r="88" spans="1:12" ht="12.75">
      <c r="A88" s="48"/>
      <c r="B88" s="51">
        <f t="shared" si="2"/>
        <v>9</v>
      </c>
      <c r="C88" s="52"/>
      <c r="D88" s="53"/>
      <c r="E88" s="53"/>
      <c r="F88" s="54"/>
      <c r="G88" s="54"/>
      <c r="H88" s="54"/>
      <c r="I88" s="54"/>
      <c r="J88" s="55"/>
      <c r="K88" s="56">
        <f t="shared" si="0"/>
        <v>0</v>
      </c>
      <c r="L88" s="58" t="str">
        <f t="shared" si="1"/>
        <v>-</v>
      </c>
    </row>
    <row r="89" spans="1:12" ht="12.75">
      <c r="A89" s="48"/>
      <c r="B89" s="51">
        <f t="shared" si="2"/>
        <v>10</v>
      </c>
      <c r="C89" s="52"/>
      <c r="D89" s="53"/>
      <c r="E89" s="53"/>
      <c r="F89" s="54"/>
      <c r="G89" s="54"/>
      <c r="H89" s="54"/>
      <c r="I89" s="54"/>
      <c r="J89" s="55"/>
      <c r="K89" s="56">
        <f t="shared" si="0"/>
        <v>0</v>
      </c>
      <c r="L89" s="58" t="str">
        <f t="shared" si="1"/>
        <v>-</v>
      </c>
    </row>
    <row r="90" spans="1:12" ht="12.75">
      <c r="A90" s="48"/>
      <c r="B90" s="51">
        <f t="shared" si="2"/>
        <v>11</v>
      </c>
      <c r="C90" s="52"/>
      <c r="D90" s="53"/>
      <c r="E90" s="53"/>
      <c r="F90" s="54"/>
      <c r="G90" s="54"/>
      <c r="H90" s="54"/>
      <c r="I90" s="54"/>
      <c r="J90" s="55"/>
      <c r="K90" s="56">
        <f t="shared" si="0"/>
        <v>0</v>
      </c>
      <c r="L90" s="58" t="str">
        <f t="shared" si="1"/>
        <v>-</v>
      </c>
    </row>
    <row r="91" spans="1:12" ht="12.75">
      <c r="A91" s="48"/>
      <c r="B91" s="51">
        <f t="shared" si="2"/>
        <v>12</v>
      </c>
      <c r="C91" s="52"/>
      <c r="D91" s="53"/>
      <c r="E91" s="53"/>
      <c r="F91" s="54"/>
      <c r="G91" s="54"/>
      <c r="H91" s="54"/>
      <c r="I91" s="54"/>
      <c r="J91" s="55"/>
      <c r="K91" s="56">
        <f t="shared" si="0"/>
        <v>0</v>
      </c>
      <c r="L91" s="58" t="str">
        <f t="shared" si="1"/>
        <v>-</v>
      </c>
    </row>
    <row r="92" spans="1:12" ht="12.75">
      <c r="A92" s="48"/>
      <c r="B92" s="51">
        <f t="shared" si="2"/>
        <v>13</v>
      </c>
      <c r="C92" s="52"/>
      <c r="D92" s="53"/>
      <c r="E92" s="53"/>
      <c r="F92" s="54"/>
      <c r="G92" s="54"/>
      <c r="H92" s="54"/>
      <c r="I92" s="54"/>
      <c r="J92" s="55"/>
      <c r="K92" s="56">
        <f t="shared" si="0"/>
        <v>0</v>
      </c>
      <c r="L92" s="58" t="str">
        <f t="shared" si="1"/>
        <v>-</v>
      </c>
    </row>
    <row r="93" spans="1:12" ht="12.75">
      <c r="A93" s="48"/>
      <c r="B93" s="51">
        <f t="shared" si="2"/>
        <v>14</v>
      </c>
      <c r="C93" s="52"/>
      <c r="D93" s="53"/>
      <c r="E93" s="53"/>
      <c r="F93" s="54"/>
      <c r="G93" s="54"/>
      <c r="H93" s="54"/>
      <c r="I93" s="54"/>
      <c r="J93" s="55"/>
      <c r="K93" s="56">
        <f t="shared" si="0"/>
        <v>0</v>
      </c>
      <c r="L93" s="58" t="str">
        <f t="shared" si="1"/>
        <v>-</v>
      </c>
    </row>
    <row r="94" spans="1:12" ht="12.75">
      <c r="A94" s="48"/>
      <c r="B94" s="51">
        <f t="shared" si="2"/>
        <v>15</v>
      </c>
      <c r="C94" s="52"/>
      <c r="D94" s="53"/>
      <c r="E94" s="53"/>
      <c r="F94" s="54"/>
      <c r="G94" s="54"/>
      <c r="H94" s="54"/>
      <c r="I94" s="54"/>
      <c r="J94" s="55"/>
      <c r="K94" s="56">
        <f t="shared" si="0"/>
        <v>0</v>
      </c>
      <c r="L94" s="58" t="str">
        <f t="shared" si="1"/>
        <v>-</v>
      </c>
    </row>
    <row r="95" spans="1:12" ht="12.75">
      <c r="A95" s="48"/>
      <c r="B95" s="51">
        <f t="shared" si="2"/>
        <v>16</v>
      </c>
      <c r="C95" s="52"/>
      <c r="D95" s="53"/>
      <c r="E95" s="53"/>
      <c r="F95" s="54"/>
      <c r="G95" s="54"/>
      <c r="H95" s="54"/>
      <c r="I95" s="54"/>
      <c r="J95" s="55"/>
      <c r="K95" s="56">
        <f t="shared" si="0"/>
        <v>0</v>
      </c>
      <c r="L95" s="58" t="str">
        <f t="shared" si="1"/>
        <v>-</v>
      </c>
    </row>
    <row r="96" spans="1:12" ht="12.75">
      <c r="A96" s="48"/>
      <c r="B96" s="51">
        <f t="shared" si="2"/>
        <v>17</v>
      </c>
      <c r="C96" s="52"/>
      <c r="D96" s="53"/>
      <c r="E96" s="53"/>
      <c r="F96" s="54"/>
      <c r="G96" s="54"/>
      <c r="H96" s="54"/>
      <c r="I96" s="54"/>
      <c r="J96" s="55"/>
      <c r="K96" s="56">
        <f t="shared" si="0"/>
        <v>0</v>
      </c>
      <c r="L96" s="58" t="str">
        <f t="shared" si="1"/>
        <v>-</v>
      </c>
    </row>
    <row r="97" spans="1:12" ht="12.75">
      <c r="A97" s="48"/>
      <c r="B97" s="51">
        <f t="shared" si="2"/>
        <v>18</v>
      </c>
      <c r="C97" s="52"/>
      <c r="D97" s="53"/>
      <c r="E97" s="53"/>
      <c r="F97" s="54"/>
      <c r="G97" s="54"/>
      <c r="H97" s="54"/>
      <c r="I97" s="54"/>
      <c r="J97" s="55"/>
      <c r="K97" s="56">
        <f t="shared" si="0"/>
        <v>0</v>
      </c>
      <c r="L97" s="58" t="str">
        <f t="shared" si="1"/>
        <v>-</v>
      </c>
    </row>
    <row r="98" spans="1:12" ht="12.75">
      <c r="A98" s="48"/>
      <c r="C98" s="59">
        <f>SUM(C80:C97)</f>
        <v>0</v>
      </c>
      <c r="D98" s="60"/>
      <c r="E98" s="60"/>
      <c r="F98" s="61">
        <f>SUMPRODUCT($C$80:$C$97,F80:F97)</f>
        <v>0</v>
      </c>
      <c r="G98" s="61">
        <f>SUMPRODUCT($C$80:$C$97,G80:G97)</f>
        <v>0</v>
      </c>
      <c r="H98" s="61">
        <f>SUMPRODUCT($C$80:$C$97,H80:H97)</f>
        <v>0</v>
      </c>
      <c r="I98" s="61">
        <f>SUMPRODUCT($C$80:$C$97,I80:I97)</f>
        <v>0</v>
      </c>
      <c r="J98" s="62">
        <f>SUMPRODUCT($C$80:$C$97,J80:J97)</f>
        <v>0</v>
      </c>
      <c r="K98" s="63">
        <f>SUM(K80:K97)</f>
        <v>0</v>
      </c>
      <c r="L98" s="58" t="str">
        <f t="shared" si="1"/>
        <v>-</v>
      </c>
    </row>
    <row r="99" spans="1:12" ht="4.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2.75">
      <c r="A100" s="65" t="s">
        <v>77</v>
      </c>
      <c r="D100" s="25" t="s">
        <v>78</v>
      </c>
      <c r="E100" s="66" t="s">
        <v>0</v>
      </c>
      <c r="F100" s="66"/>
      <c r="H100" s="25" t="s">
        <v>79</v>
      </c>
      <c r="I100" s="27"/>
      <c r="J100" s="27"/>
      <c r="K100" s="27"/>
      <c r="L100" s="27"/>
    </row>
    <row r="101" spans="1:6" ht="12.75">
      <c r="A101" s="65"/>
      <c r="D101" s="25" t="s">
        <v>80</v>
      </c>
      <c r="E101" s="67"/>
      <c r="F101" s="68"/>
    </row>
    <row r="102" ht="4.5" customHeight="1">
      <c r="A102" s="65"/>
    </row>
    <row r="103" spans="1:8" ht="12.75">
      <c r="A103" s="65"/>
      <c r="B103" s="69" t="str">
        <f>IF($E$33&lt;&gt;"sim","Valor proposto do terreno:","Valor proposto do terreno para o módulo:")</f>
        <v>Valor proposto do terreno:</v>
      </c>
      <c r="E103" s="70"/>
      <c r="F103" s="70"/>
      <c r="G103" s="71">
        <f>IF($E$33&lt;&gt;"sim",IF(D65=0,0,E103/D65),IF(K65=0,0,E103/K65))</f>
        <v>0</v>
      </c>
      <c r="H103" s="72" t="s">
        <v>81</v>
      </c>
    </row>
    <row r="104" ht="4.5" customHeight="1">
      <c r="A104" s="65"/>
    </row>
    <row r="105" spans="1:12" ht="15" customHeight="1">
      <c r="A105" s="65"/>
      <c r="B105" s="69" t="s">
        <v>82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 customHeight="1">
      <c r="A106" s="65"/>
      <c r="B106" s="17"/>
      <c r="D106" s="28" t="s">
        <v>83</v>
      </c>
      <c r="E106" s="70"/>
      <c r="F106" s="70"/>
      <c r="G106" s="28" t="s">
        <v>84</v>
      </c>
      <c r="H106" s="45"/>
      <c r="I106" s="17"/>
      <c r="J106" s="28" t="s">
        <v>85</v>
      </c>
      <c r="K106" s="73">
        <f>E106*(1+H106)</f>
        <v>0</v>
      </c>
      <c r="L106" s="73"/>
    </row>
    <row r="107" spans="1:12" ht="15" customHeight="1">
      <c r="A107" s="65"/>
      <c r="B107" s="17"/>
      <c r="H107" s="74"/>
      <c r="I107" s="75">
        <f>IF($E$35="condomínio",K106/$I$98,"")</f>
      </c>
      <c r="J107" s="76" t="s">
        <v>81</v>
      </c>
      <c r="K107" s="75">
        <f>IF($E$35="condomínio",K106/$C$98,"")</f>
      </c>
      <c r="L107" s="76" t="s">
        <v>86</v>
      </c>
    </row>
    <row r="108" spans="1:12" ht="15" customHeight="1">
      <c r="A108" s="65"/>
      <c r="B108" s="69" t="s">
        <v>87</v>
      </c>
      <c r="C108" s="17"/>
      <c r="D108" s="17"/>
      <c r="E108" s="17"/>
      <c r="F108" s="17"/>
      <c r="G108" s="17"/>
      <c r="H108" s="17"/>
      <c r="I108" s="17"/>
      <c r="J108" s="28" t="s">
        <v>88</v>
      </c>
      <c r="K108" s="66" t="s">
        <v>0</v>
      </c>
      <c r="L108" s="17"/>
    </row>
    <row r="109" spans="1:12" ht="15" customHeight="1">
      <c r="A109" s="65"/>
      <c r="B109" s="17"/>
      <c r="D109" s="28" t="s">
        <v>83</v>
      </c>
      <c r="E109" s="70">
        <f>Orç_eventos_Infra!M91</f>
        <v>0</v>
      </c>
      <c r="F109" s="70"/>
      <c r="G109" s="28" t="s">
        <v>84</v>
      </c>
      <c r="H109" s="77">
        <f>Orç_eventos_Infra!M92</f>
        <v>0</v>
      </c>
      <c r="I109" s="17"/>
      <c r="J109" s="28" t="s">
        <v>85</v>
      </c>
      <c r="K109" s="73">
        <f>E109*(1+H109)</f>
        <v>0</v>
      </c>
      <c r="L109" s="73"/>
    </row>
    <row r="110" spans="1:12" ht="15" customHeight="1">
      <c r="A110" s="65"/>
      <c r="B110" s="17"/>
      <c r="H110" s="17"/>
      <c r="I110" s="75"/>
      <c r="J110" s="76"/>
      <c r="K110" s="75">
        <f>IF($E$35="condomínio",K109/$C$98,"")</f>
      </c>
      <c r="L110" s="76" t="s">
        <v>86</v>
      </c>
    </row>
    <row r="111" spans="1:12" ht="15" customHeight="1">
      <c r="A111" s="65"/>
      <c r="B111" s="69" t="s">
        <v>89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 customHeight="1">
      <c r="A112" s="65"/>
      <c r="B112" s="17"/>
      <c r="D112" s="28" t="s">
        <v>83</v>
      </c>
      <c r="E112" s="70">
        <f>Orç_analítico_Equipamen_Faixa_!M356</f>
        <v>0</v>
      </c>
      <c r="F112" s="70"/>
      <c r="G112" s="28" t="s">
        <v>84</v>
      </c>
      <c r="H112" s="77">
        <f>Orç_analítico_Equipamen_Faixa_!M357</f>
        <v>0</v>
      </c>
      <c r="I112" s="17"/>
      <c r="J112" s="28" t="s">
        <v>85</v>
      </c>
      <c r="K112" s="73">
        <f>E112*(1+H112)</f>
        <v>0</v>
      </c>
      <c r="L112" s="73"/>
    </row>
    <row r="113" spans="1:12" ht="15" customHeight="1">
      <c r="A113" s="65"/>
      <c r="B113" s="17"/>
      <c r="H113" s="17"/>
      <c r="I113" s="17"/>
      <c r="J113" s="17"/>
      <c r="K113" s="75">
        <f>IF($E$35="condomínio",K112/$C$98,"")</f>
      </c>
      <c r="L113" s="76" t="s">
        <v>86</v>
      </c>
    </row>
    <row r="114" spans="1:12" ht="15" customHeight="1">
      <c r="A114" s="65"/>
      <c r="B114" s="17"/>
      <c r="C114" s="17"/>
      <c r="D114" s="17"/>
      <c r="E114" s="17"/>
      <c r="F114" s="17"/>
      <c r="G114" s="17"/>
      <c r="H114" s="78"/>
      <c r="I114" s="79"/>
      <c r="J114" s="80" t="s">
        <v>90</v>
      </c>
      <c r="K114" s="81">
        <f>IF(OR(K108&lt;"0",K108="não"),SUM(K106,K112),SUM(K106,K112,K109))</f>
        <v>0</v>
      </c>
      <c r="L114" s="81"/>
    </row>
    <row r="115" spans="1:12" ht="15" customHeight="1">
      <c r="A115" s="65"/>
      <c r="B115" s="17"/>
      <c r="C115" s="17"/>
      <c r="D115" s="17"/>
      <c r="E115" s="17"/>
      <c r="F115" s="17"/>
      <c r="G115" s="17"/>
      <c r="H115" s="82"/>
      <c r="I115" s="83">
        <f>IF($E$35="condomínio",K114/$I$98,"")</f>
      </c>
      <c r="J115" s="84" t="s">
        <v>81</v>
      </c>
      <c r="K115" s="83">
        <f>IF($E$35="condomínio",K114/$C$98,"")</f>
      </c>
      <c r="L115" s="85" t="s">
        <v>86</v>
      </c>
    </row>
    <row r="116" spans="1:2" ht="12.75">
      <c r="A116" s="65"/>
      <c r="B116" s="86" t="s">
        <v>91</v>
      </c>
    </row>
    <row r="117" spans="1:8" ht="12.75">
      <c r="A117" s="65"/>
      <c r="E117" s="25" t="s">
        <v>92</v>
      </c>
      <c r="F117" s="70">
        <f>$K$98*2%</f>
        <v>0</v>
      </c>
      <c r="G117" s="70"/>
      <c r="H117" s="87" t="s">
        <v>93</v>
      </c>
    </row>
    <row r="118" spans="1:8" ht="12.75">
      <c r="A118" s="65"/>
      <c r="E118" s="25" t="s">
        <v>94</v>
      </c>
      <c r="F118" s="70"/>
      <c r="G118" s="70"/>
      <c r="H118" s="87" t="s">
        <v>95</v>
      </c>
    </row>
    <row r="119" spans="1:8" ht="12.75">
      <c r="A119" s="65"/>
      <c r="E119" s="25" t="s">
        <v>96</v>
      </c>
      <c r="F119" s="70">
        <f>SUM(K106,K109,K112)*0.5%</f>
        <v>0</v>
      </c>
      <c r="G119" s="70"/>
      <c r="H119" s="87" t="s">
        <v>97</v>
      </c>
    </row>
    <row r="120" spans="1:8" ht="12.75">
      <c r="A120" s="65"/>
      <c r="E120" s="25" t="s">
        <v>98</v>
      </c>
      <c r="F120" s="70"/>
      <c r="G120" s="70"/>
      <c r="H120" s="72" t="s">
        <v>99</v>
      </c>
    </row>
    <row r="121" spans="1:7" ht="12.75">
      <c r="A121" s="65"/>
      <c r="E121" s="25" t="s">
        <v>100</v>
      </c>
      <c r="F121" s="70">
        <f>$K$98*2%</f>
        <v>0</v>
      </c>
      <c r="G121" s="70"/>
    </row>
    <row r="122" spans="1:7" ht="12.75">
      <c r="A122" s="65"/>
      <c r="E122" s="25" t="s">
        <v>101</v>
      </c>
      <c r="F122" s="70"/>
      <c r="G122" s="70"/>
    </row>
    <row r="123" spans="1:12" ht="12.75">
      <c r="A123" s="65"/>
      <c r="J123" s="88" t="s">
        <v>102</v>
      </c>
      <c r="K123" s="73">
        <f>IF(OR($D$4=A5,$D$4=A6),SUM(F117,F120:G122),SUM(F117:G120))</f>
        <v>0</v>
      </c>
      <c r="L123" s="73"/>
    </row>
    <row r="124" ht="4.5" customHeight="1">
      <c r="A124" s="65"/>
    </row>
    <row r="125" spans="1:12" ht="12.75">
      <c r="A125" s="65"/>
      <c r="H125" s="78"/>
      <c r="I125" s="79"/>
      <c r="J125" s="80" t="s">
        <v>103</v>
      </c>
      <c r="K125" s="81">
        <f>E103+K114+K123</f>
        <v>0</v>
      </c>
      <c r="L125" s="81"/>
    </row>
    <row r="126" spans="1:12" ht="15" customHeight="1">
      <c r="A126" s="65"/>
      <c r="H126" s="82"/>
      <c r="I126" s="83">
        <f>IF($E$35="condomínio",K125/$I$98,"")</f>
      </c>
      <c r="J126" s="84" t="s">
        <v>81</v>
      </c>
      <c r="K126" s="83">
        <f>IF($E$35="condomínio",K125/$C$98,"")</f>
      </c>
      <c r="L126" s="85" t="s">
        <v>86</v>
      </c>
    </row>
    <row r="127" spans="1:11" ht="12.75">
      <c r="A127" s="65"/>
      <c r="B127" s="86" t="s">
        <v>104</v>
      </c>
      <c r="F127" s="89" t="s">
        <v>105</v>
      </c>
      <c r="G127" s="89"/>
      <c r="I127" s="90" t="s">
        <v>106</v>
      </c>
      <c r="J127" s="90"/>
      <c r="K127" s="90"/>
    </row>
    <row r="128" spans="1:11" ht="12.75">
      <c r="A128" s="65"/>
      <c r="B128" s="91"/>
      <c r="C128" s="91"/>
      <c r="D128" s="91"/>
      <c r="F128" s="92"/>
      <c r="G128" s="92"/>
      <c r="I128" s="91"/>
      <c r="J128" s="91"/>
      <c r="K128" s="91"/>
    </row>
    <row r="129" spans="1:11" ht="12.75">
      <c r="A129" s="65"/>
      <c r="B129" s="91"/>
      <c r="C129" s="91"/>
      <c r="D129" s="91"/>
      <c r="F129" s="92"/>
      <c r="G129" s="92"/>
      <c r="I129" s="91"/>
      <c r="J129" s="91"/>
      <c r="K129" s="91"/>
    </row>
    <row r="130" spans="1:11" ht="12.75">
      <c r="A130" s="65"/>
      <c r="B130" s="91"/>
      <c r="C130" s="91"/>
      <c r="D130" s="91"/>
      <c r="F130" s="92"/>
      <c r="G130" s="92"/>
      <c r="I130" s="91"/>
      <c r="J130" s="91"/>
      <c r="K130" s="91"/>
    </row>
    <row r="131" ht="4.5" customHeight="1">
      <c r="A131" s="65"/>
    </row>
    <row r="132" spans="1:7" ht="12.75">
      <c r="A132" s="65"/>
      <c r="B132" s="86" t="s">
        <v>107</v>
      </c>
      <c r="F132" s="89" t="s">
        <v>105</v>
      </c>
      <c r="G132" s="89"/>
    </row>
    <row r="133" spans="1:7" ht="12.75">
      <c r="A133" s="65"/>
      <c r="B133" s="91"/>
      <c r="C133" s="91"/>
      <c r="D133" s="91"/>
      <c r="F133" s="92"/>
      <c r="G133" s="92"/>
    </row>
    <row r="134" spans="1:7" ht="12.75">
      <c r="A134" s="65"/>
      <c r="B134" s="91"/>
      <c r="C134" s="91"/>
      <c r="D134" s="91"/>
      <c r="F134" s="92"/>
      <c r="G134" s="92"/>
    </row>
    <row r="135" spans="1:12" ht="12.75">
      <c r="A135" s="65"/>
      <c r="B135" s="91"/>
      <c r="C135" s="91"/>
      <c r="D135" s="91"/>
      <c r="F135" s="92"/>
      <c r="G135" s="92"/>
      <c r="H135" s="93"/>
      <c r="I135" s="94"/>
      <c r="J135" s="95" t="s">
        <v>108</v>
      </c>
      <c r="K135" s="96">
        <f>K98</f>
        <v>0</v>
      </c>
      <c r="L135" s="96"/>
    </row>
    <row r="136" ht="4.5" customHeight="1"/>
    <row r="137" spans="2:12" ht="12.75">
      <c r="B137" s="11" t="s">
        <v>109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33"/>
    </row>
    <row r="138" spans="2:12" ht="12.7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2:12" ht="12.7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1" spans="2:6" ht="12.75">
      <c r="B141" s="98" t="s">
        <v>110</v>
      </c>
      <c r="C141" s="79"/>
      <c r="D141" s="79"/>
      <c r="E141" s="79"/>
      <c r="F141" s="79"/>
    </row>
    <row r="142" spans="2:6" ht="12.75">
      <c r="B142" s="25" t="s">
        <v>111</v>
      </c>
      <c r="C142" s="91"/>
      <c r="D142" s="91"/>
      <c r="E142" s="91"/>
      <c r="F142" s="91"/>
    </row>
    <row r="143" spans="2:6" ht="12.75">
      <c r="B143" s="25" t="s">
        <v>112</v>
      </c>
      <c r="C143" s="99"/>
      <c r="D143" s="99"/>
      <c r="E143" s="99"/>
      <c r="F143" s="99"/>
    </row>
    <row r="144" ht="4.5" customHeight="1"/>
    <row r="145" spans="2:6" ht="12.75">
      <c r="B145" s="25" t="s">
        <v>113</v>
      </c>
      <c r="C145" s="91"/>
      <c r="D145" s="91"/>
      <c r="E145" s="91"/>
      <c r="F145" s="91"/>
    </row>
    <row r="146" spans="2:3" ht="12.75">
      <c r="B146" s="25" t="s">
        <v>114</v>
      </c>
      <c r="C146" s="100"/>
    </row>
  </sheetData>
  <sheetProtection sheet="1"/>
  <mergeCells count="100">
    <mergeCell ref="D4:H4"/>
    <mergeCell ref="B7:L7"/>
    <mergeCell ref="B10:I10"/>
    <mergeCell ref="J10:L10"/>
    <mergeCell ref="B13:E13"/>
    <mergeCell ref="F13:I13"/>
    <mergeCell ref="K13:L13"/>
    <mergeCell ref="B16:I16"/>
    <mergeCell ref="J16:L16"/>
    <mergeCell ref="B19:I19"/>
    <mergeCell ref="J19:L19"/>
    <mergeCell ref="B22:F22"/>
    <mergeCell ref="G22:I22"/>
    <mergeCell ref="J22:L22"/>
    <mergeCell ref="B25:I25"/>
    <mergeCell ref="J25:L25"/>
    <mergeCell ref="B28:I28"/>
    <mergeCell ref="J28:L28"/>
    <mergeCell ref="B31:F31"/>
    <mergeCell ref="G31:I31"/>
    <mergeCell ref="J31:L31"/>
    <mergeCell ref="I33:L33"/>
    <mergeCell ref="E35:F35"/>
    <mergeCell ref="B42:L44"/>
    <mergeCell ref="E48:F48"/>
    <mergeCell ref="C49:F51"/>
    <mergeCell ref="B70:L72"/>
    <mergeCell ref="G74:H74"/>
    <mergeCell ref="G75:H75"/>
    <mergeCell ref="A77:A98"/>
    <mergeCell ref="B77:B79"/>
    <mergeCell ref="C77:C79"/>
    <mergeCell ref="D77:E79"/>
    <mergeCell ref="F77:F79"/>
    <mergeCell ref="G77:G79"/>
    <mergeCell ref="H77:H79"/>
    <mergeCell ref="I77:I79"/>
    <mergeCell ref="J77:J79"/>
    <mergeCell ref="K77:K79"/>
    <mergeCell ref="L77:L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A100:A135"/>
    <mergeCell ref="E100:F100"/>
    <mergeCell ref="I100:L100"/>
    <mergeCell ref="E103:F103"/>
    <mergeCell ref="E106:F106"/>
    <mergeCell ref="K106:L106"/>
    <mergeCell ref="E109:F109"/>
    <mergeCell ref="K109:L109"/>
    <mergeCell ref="E112:F112"/>
    <mergeCell ref="K112:L112"/>
    <mergeCell ref="K114:L114"/>
    <mergeCell ref="F117:G117"/>
    <mergeCell ref="F118:G118"/>
    <mergeCell ref="F119:G119"/>
    <mergeCell ref="F120:G120"/>
    <mergeCell ref="F121:G121"/>
    <mergeCell ref="F122:G122"/>
    <mergeCell ref="K123:L123"/>
    <mergeCell ref="K125:L125"/>
    <mergeCell ref="F127:G127"/>
    <mergeCell ref="B128:D128"/>
    <mergeCell ref="F128:G128"/>
    <mergeCell ref="I128:K128"/>
    <mergeCell ref="B129:D129"/>
    <mergeCell ref="F129:G129"/>
    <mergeCell ref="I129:K129"/>
    <mergeCell ref="B130:D130"/>
    <mergeCell ref="F130:G130"/>
    <mergeCell ref="I130:K130"/>
    <mergeCell ref="F132:G132"/>
    <mergeCell ref="B133:D133"/>
    <mergeCell ref="F133:G133"/>
    <mergeCell ref="B134:D134"/>
    <mergeCell ref="F134:G134"/>
    <mergeCell ref="B135:D135"/>
    <mergeCell ref="F135:G135"/>
    <mergeCell ref="K135:L135"/>
    <mergeCell ref="B138:L139"/>
    <mergeCell ref="C142:F142"/>
    <mergeCell ref="C143:F143"/>
    <mergeCell ref="C145:F145"/>
  </mergeCells>
  <conditionalFormatting sqref="H33:L33 I49">
    <cfRule type="expression" priority="1" dxfId="0" stopIfTrue="1">
      <formula>AND($E33&lt;&gt;"sim",$E33&gt;"0")</formula>
    </cfRule>
  </conditionalFormatting>
  <conditionalFormatting sqref="I51 K51">
    <cfRule type="expression" priority="2" dxfId="0" stopIfTrue="1">
      <formula>AND($E50&lt;&gt;"sim",$E50&gt;"0")</formula>
    </cfRule>
  </conditionalFormatting>
  <conditionalFormatting sqref="B104:C104 B107 H107:L107 H115:L115 H123:L124 H126:L126 K104:L104">
    <cfRule type="expression" priority="3" dxfId="1" stopIfTrue="1">
      <formula>$E$35="loteamento"</formula>
    </cfRule>
    <cfRule type="expression" priority="4" dxfId="0" stopIfTrue="1">
      <formula>$D$4=$A$4</formula>
    </cfRule>
  </conditionalFormatting>
  <conditionalFormatting sqref="A100:A135 B108 B116:D122 B127 B132 E116:H119 H121:H122 I116:K122">
    <cfRule type="expression" priority="5" dxfId="0" stopIfTrue="1">
      <formula>$D$4=$A$4</formula>
    </cfRule>
  </conditionalFormatting>
  <conditionalFormatting sqref="D109:L109">
    <cfRule type="expression" priority="6" dxfId="0" stopIfTrue="1">
      <formula>AND($K$108&lt;&gt;"sim",$K$108&gt;"0",$D$4&lt;&gt;$A$5,$D$4&lt;&gt;$A$6)</formula>
    </cfRule>
    <cfRule type="expression" priority="7" dxfId="0" stopIfTrue="1">
      <formula>$D$4=$A$4</formula>
    </cfRule>
  </conditionalFormatting>
  <conditionalFormatting sqref="I110:K110">
    <cfRule type="expression" priority="8" dxfId="1" stopIfTrue="1">
      <formula>OR($E$35="loteamento",$K$108="não")</formula>
    </cfRule>
  </conditionalFormatting>
  <conditionalFormatting sqref="B111:B113 C111:H111 D112:H112 H113 I111:J113 K111:L112">
    <cfRule type="expression" priority="9" dxfId="2" stopIfTrue="1">
      <formula>AND($D$4&lt;&gt;$A$5,$D$4&lt;&gt;$A$6,$D$4&gt;"0")</formula>
    </cfRule>
  </conditionalFormatting>
  <conditionalFormatting sqref="K113:L113">
    <cfRule type="expression" priority="10" dxfId="2" stopIfTrue="1">
      <formula>AND($D$4&lt;&gt;$A$5,$D$4&lt;&gt;$A$6,$D$4&gt;"0")</formula>
    </cfRule>
    <cfRule type="expression" priority="11" dxfId="2" stopIfTrue="1">
      <formula>$E$35="loteamento"</formula>
    </cfRule>
  </conditionalFormatting>
  <conditionalFormatting sqref="C108:J108">
    <cfRule type="expression" priority="12" dxfId="0" stopIfTrue="1">
      <formula>OR($D$4=$A$5,$D$4=$A$6)</formula>
    </cfRule>
    <cfRule type="expression" priority="13" dxfId="0" stopIfTrue="1">
      <formula>$D$4=$A$4</formula>
    </cfRule>
  </conditionalFormatting>
  <conditionalFormatting sqref="E121:E122">
    <cfRule type="expression" priority="14" dxfId="0" stopIfTrue="1">
      <formula>$D$4=$A$4</formula>
    </cfRule>
    <cfRule type="expression" priority="15" dxfId="2" stopIfTrue="1">
      <formula>AND($D$4&lt;&gt;$A$5,$D$4&lt;&gt;$A$6,$D$4&gt;"0")</formula>
    </cfRule>
  </conditionalFormatting>
  <conditionalFormatting sqref="K108">
    <cfRule type="expression" priority="16" dxfId="0" stopIfTrue="1">
      <formula>OR($D$4=$A$5,$D$4=$A$6)</formula>
    </cfRule>
    <cfRule type="expression" priority="17" dxfId="2" stopIfTrue="1">
      <formula>$D$4=$A$4</formula>
    </cfRule>
    <cfRule type="expression" priority="18" dxfId="3" stopIfTrue="1">
      <formula>K108&lt;"0"</formula>
    </cfRule>
  </conditionalFormatting>
  <conditionalFormatting sqref="L110">
    <cfRule type="expression" priority="19" dxfId="1" stopIfTrue="1">
      <formula>OR($E$35="loteamento",$K$108="não")</formula>
    </cfRule>
    <cfRule type="expression" priority="20" dxfId="0" stopIfTrue="1">
      <formula>$D$4=$A$4</formula>
    </cfRule>
  </conditionalFormatting>
  <conditionalFormatting sqref="F121:G122">
    <cfRule type="expression" priority="21" dxfId="0" stopIfTrue="1">
      <formula>$D$4=$A$4</formula>
    </cfRule>
    <cfRule type="expression" priority="22" dxfId="2" stopIfTrue="1">
      <formula>AND($D$4&lt;&gt;$A$5,$D$4&lt;&gt;$A$6,$D$4&gt;"0")</formula>
    </cfRule>
  </conditionalFormatting>
  <conditionalFormatting sqref="E120:H120">
    <cfRule type="expression" priority="23" dxfId="0" stopIfTrue="1">
      <formula>$D$4=$A$4</formula>
    </cfRule>
    <cfRule type="expression" priority="24" dxfId="2" stopIfTrue="1">
      <formula>OR($D$4=$A$5,$D$4=$A$6)</formula>
    </cfRule>
  </conditionalFormatting>
  <conditionalFormatting sqref="D101:L102">
    <cfRule type="expression" priority="25" dxfId="2" stopIfTrue="1">
      <formula>$E$35="loteamento"</formula>
    </cfRule>
    <cfRule type="expression" priority="26" dxfId="0" stopIfTrue="1">
      <formula>$D$4=$A$4</formula>
    </cfRule>
  </conditionalFormatting>
  <conditionalFormatting sqref="H100:L100">
    <cfRule type="expression" priority="27" dxfId="0" stopIfTrue="1">
      <formula>AND($E$100&lt;&gt;"outra",$E$100&gt;"0")</formula>
    </cfRule>
    <cfRule type="expression" priority="28" dxfId="0" stopIfTrue="1">
      <formula>$D$4=$A$4</formula>
    </cfRule>
  </conditionalFormatting>
  <conditionalFormatting sqref="D100">
    <cfRule type="expression" priority="29" dxfId="2" stopIfTrue="1">
      <formula>$D$4=$A$4</formula>
    </cfRule>
  </conditionalFormatting>
  <conditionalFormatting sqref="E100:F100">
    <cfRule type="expression" priority="30" dxfId="0" stopIfTrue="1">
      <formula>$D$4=$A$4</formula>
    </cfRule>
    <cfRule type="expression" priority="31" dxfId="3" stopIfTrue="1">
      <formula>E100&lt;"0"</formula>
    </cfRule>
  </conditionalFormatting>
  <conditionalFormatting sqref="D4:H4 E33 E35:F35 E46 E48:F48 L51">
    <cfRule type="expression" priority="32" dxfId="3" stopIfTrue="1">
      <formula>TRIM(D4)&lt;"0"</formula>
    </cfRule>
  </conditionalFormatting>
  <conditionalFormatting sqref="J53:L66 J73:L75">
    <cfRule type="expression" priority="33" dxfId="0" stopIfTrue="1">
      <formula>$E$33="não"</formula>
    </cfRule>
  </conditionalFormatting>
  <conditionalFormatting sqref="B74:B75 B103:H103 B105:L106 G74:H75 H114:L114 H125:L125">
    <cfRule type="expression" priority="34" dxfId="0" stopIfTrue="1">
      <formula>$D$4=$A$4</formula>
    </cfRule>
  </conditionalFormatting>
  <dataValidations count="7">
    <dataValidation type="list" allowBlank="1" showErrorMessage="1" sqref="E33 K108">
      <formula1>"(escolha),sim,não"</formula1>
      <formula2>0</formula2>
    </dataValidation>
    <dataValidation type="list" allowBlank="1" showErrorMessage="1" sqref="E100:F100">
      <formula1>"(escolha),SINAPI,CUB,outra"</formula1>
      <formula2>0</formula2>
    </dataValidation>
    <dataValidation type="list" allowBlank="1" showErrorMessage="1" sqref="E46">
      <formula1>"(escolha),alto,normal,baixo,mínimo"</formula1>
      <formula2>0</formula2>
    </dataValidation>
    <dataValidation type="list" allowBlank="1" showErrorMessage="1" sqref="E48:F48">
      <formula1>"(escolha),convencional,não convencional,outro"</formula1>
      <formula2>0</formula2>
    </dataValidation>
    <dataValidation type="list" allowBlank="1" showErrorMessage="1" sqref="L51">
      <formula1>"(escolha),norte,sul"</formula1>
      <formula2>0</formula2>
    </dataValidation>
    <dataValidation type="list" allowBlank="1" showErrorMessage="1" sqref="E35:F35">
      <formula1>"(escolha),condomínio,loteamento"</formula1>
      <formula2>0</formula2>
    </dataValidation>
    <dataValidation type="list" allowBlank="1" showErrorMessage="1" sqref="D4:H4">
      <formula1>$A$1:$A$7</formula1>
      <formula2>0</formula2>
    </dataValidation>
  </dataValidations>
  <printOptions/>
  <pageMargins left="0.5118055555555555" right="0.5118055555555555" top="0.7875" bottom="0.7875" header="0.5118055555555555" footer="0.31527777777777777"/>
  <pageSetup horizontalDpi="300" verticalDpi="300" orientation="portrait" paperSize="9" scale="73"/>
  <headerFooter alignWithMargins="0">
    <oddFooter>&amp;C&amp;8Página &amp;P de &amp;N</oddFooter>
  </headerFooter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showGridLines="0" zoomScale="112" zoomScaleNormal="112" zoomScaleSheetLayoutView="100" workbookViewId="0" topLeftCell="A16">
      <selection activeCell="K26" sqref="K26"/>
    </sheetView>
  </sheetViews>
  <sheetFormatPr defaultColWidth="9.140625" defaultRowHeight="15"/>
  <cols>
    <col min="1" max="1" width="2.28125" style="0" customWidth="1"/>
    <col min="12" max="12" width="14.421875" style="0" customWidth="1"/>
    <col min="16" max="16" width="4.28125" style="0" customWidth="1"/>
    <col min="17" max="17" width="9.140625" style="101" customWidth="1"/>
    <col min="18" max="18" width="12.28125" style="101" customWidth="1"/>
    <col min="19" max="19" width="9.140625" style="101" customWidth="1"/>
    <col min="20" max="34" width="0" style="101" hidden="1" customWidth="1"/>
  </cols>
  <sheetData>
    <row r="1" spans="1:7" ht="12.75">
      <c r="A1" s="16" t="s">
        <v>0</v>
      </c>
      <c r="B1" s="1"/>
      <c r="C1" s="1"/>
      <c r="D1" s="1"/>
      <c r="E1" s="1"/>
      <c r="F1" s="1"/>
      <c r="G1" s="1"/>
    </row>
    <row r="2" spans="1:8" ht="12.75">
      <c r="A2" s="16" t="s">
        <v>115</v>
      </c>
      <c r="B2" s="1"/>
      <c r="C2" s="1"/>
      <c r="D2" s="1"/>
      <c r="E2" s="3" t="s">
        <v>116</v>
      </c>
      <c r="F2" s="1"/>
      <c r="G2" s="30" t="str">
        <f>FRE!$C$4</f>
        <v>Programa:</v>
      </c>
      <c r="H2" s="102" t="str">
        <f>FRE!$D$4</f>
        <v>(escolha)</v>
      </c>
    </row>
    <row r="3" ht="12.75">
      <c r="A3" s="103" t="s">
        <v>117</v>
      </c>
    </row>
    <row r="4" ht="12.75">
      <c r="A4" s="103" t="s">
        <v>118</v>
      </c>
    </row>
    <row r="5" ht="12.75">
      <c r="A5" s="103" t="s">
        <v>119</v>
      </c>
    </row>
    <row r="20" spans="15:34" ht="12.75">
      <c r="O20" s="104"/>
      <c r="P20" s="104"/>
      <c r="Q20" s="104"/>
      <c r="R20" s="104"/>
      <c r="S20" s="104"/>
      <c r="T20" s="105" t="str">
        <f>A2</f>
        <v>Habitacional horizontal</v>
      </c>
      <c r="U20" s="105"/>
      <c r="V20" s="105"/>
      <c r="W20" s="106"/>
      <c r="X20" s="105" t="str">
        <f>A3</f>
        <v>Vertical: habit. / salas / misto</v>
      </c>
      <c r="Y20" s="105"/>
      <c r="Z20" s="105"/>
      <c r="AA20" s="107"/>
      <c r="AB20" s="105" t="str">
        <f>A4</f>
        <v>Vertical andar livre</v>
      </c>
      <c r="AC20" s="105"/>
      <c r="AD20" s="105"/>
      <c r="AE20" s="104"/>
      <c r="AF20" s="105" t="str">
        <f>A5</f>
        <v>Vertical parede de concreto</v>
      </c>
      <c r="AG20" s="105"/>
      <c r="AH20" s="105"/>
    </row>
    <row r="21" spans="15:34" ht="15" customHeight="1">
      <c r="O21" s="104"/>
      <c r="P21" s="108"/>
      <c r="Q21" s="109"/>
      <c r="R21" s="109"/>
      <c r="S21" s="109"/>
      <c r="T21" s="110" t="s">
        <v>120</v>
      </c>
      <c r="U21" s="110" t="s">
        <v>121</v>
      </c>
      <c r="V21" s="110" t="s">
        <v>122</v>
      </c>
      <c r="W21" s="104"/>
      <c r="X21" s="110" t="s">
        <v>120</v>
      </c>
      <c r="Y21" s="110" t="s">
        <v>121</v>
      </c>
      <c r="Z21" s="110" t="s">
        <v>122</v>
      </c>
      <c r="AA21" s="104"/>
      <c r="AB21" s="110" t="s">
        <v>120</v>
      </c>
      <c r="AC21" s="110" t="s">
        <v>121</v>
      </c>
      <c r="AD21" s="110" t="s">
        <v>122</v>
      </c>
      <c r="AE21" s="111"/>
      <c r="AF21" s="110" t="s">
        <v>120</v>
      </c>
      <c r="AG21" s="110" t="s">
        <v>121</v>
      </c>
      <c r="AH21" s="110" t="s">
        <v>122</v>
      </c>
    </row>
    <row r="22" spans="2:34" ht="12.75">
      <c r="B22" s="28" t="s">
        <v>123</v>
      </c>
      <c r="C22" s="29" t="s">
        <v>0</v>
      </c>
      <c r="D22" s="29"/>
      <c r="E22" s="29"/>
      <c r="I22" s="103" t="str">
        <f>FRE!K108</f>
        <v>(escolha)</v>
      </c>
      <c r="O22" s="104"/>
      <c r="P22" s="108"/>
      <c r="Q22" s="109"/>
      <c r="R22" s="109"/>
      <c r="S22" s="109"/>
      <c r="T22" s="110"/>
      <c r="U22" s="110"/>
      <c r="V22" s="110"/>
      <c r="W22" s="104"/>
      <c r="X22" s="110"/>
      <c r="Y22" s="110"/>
      <c r="Z22" s="110"/>
      <c r="AA22" s="104"/>
      <c r="AB22" s="110"/>
      <c r="AC22" s="110"/>
      <c r="AD22" s="110"/>
      <c r="AE22" s="104"/>
      <c r="AF22" s="110"/>
      <c r="AG22" s="110"/>
      <c r="AH22" s="110"/>
    </row>
    <row r="23" spans="15:34" ht="7.5" customHeight="1">
      <c r="O23" s="112"/>
      <c r="P23" s="113"/>
      <c r="Q23" s="109"/>
      <c r="R23" s="109"/>
      <c r="S23" s="113"/>
      <c r="T23" s="110"/>
      <c r="U23" s="110"/>
      <c r="V23" s="110"/>
      <c r="W23" s="114"/>
      <c r="X23" s="110"/>
      <c r="Y23" s="110"/>
      <c r="Z23" s="110"/>
      <c r="AA23" s="111"/>
      <c r="AB23" s="110"/>
      <c r="AC23" s="110"/>
      <c r="AD23" s="110"/>
      <c r="AE23" s="104"/>
      <c r="AF23" s="110"/>
      <c r="AG23" s="110"/>
      <c r="AH23" s="110"/>
    </row>
    <row r="24" spans="2:34" s="115" customFormat="1" ht="18" customHeight="1">
      <c r="B24" s="116" t="s">
        <v>124</v>
      </c>
      <c r="C24" s="117" t="s">
        <v>125</v>
      </c>
      <c r="D24" s="118"/>
      <c r="E24" s="118"/>
      <c r="F24" s="118"/>
      <c r="G24" s="118"/>
      <c r="H24" s="118"/>
      <c r="I24" s="118"/>
      <c r="J24" s="118"/>
      <c r="K24" s="119" t="s">
        <v>126</v>
      </c>
      <c r="L24" s="119" t="s">
        <v>127</v>
      </c>
      <c r="M24" s="120" t="s">
        <v>128</v>
      </c>
      <c r="N24" s="121"/>
      <c r="O24" s="122" t="str">
        <f>IF(C22="(escolha)","(escolha a tipologia)",C22)</f>
        <v>(escolha a tipologia)</v>
      </c>
      <c r="P24" s="122"/>
      <c r="Q24" s="122"/>
      <c r="R24" s="123" t="s">
        <v>129</v>
      </c>
      <c r="S24" s="124"/>
      <c r="T24" s="110"/>
      <c r="U24" s="110"/>
      <c r="V24" s="110"/>
      <c r="W24" s="104"/>
      <c r="X24" s="110"/>
      <c r="Y24" s="110"/>
      <c r="Z24" s="110"/>
      <c r="AA24" s="104"/>
      <c r="AB24" s="110"/>
      <c r="AC24" s="110"/>
      <c r="AD24" s="110"/>
      <c r="AE24" s="125"/>
      <c r="AF24" s="110"/>
      <c r="AG24" s="110"/>
      <c r="AH24" s="110"/>
    </row>
    <row r="25" spans="2:34" s="115" customFormat="1" ht="10.5" customHeight="1">
      <c r="B25" s="126">
        <v>1</v>
      </c>
      <c r="C25" s="127" t="s">
        <v>130</v>
      </c>
      <c r="D25" s="127"/>
      <c r="E25" s="127"/>
      <c r="F25" s="127"/>
      <c r="G25" s="127"/>
      <c r="H25" s="127"/>
      <c r="I25" s="127"/>
      <c r="J25" s="127"/>
      <c r="K25" s="128">
        <f>SUM(K26:K35)</f>
        <v>0</v>
      </c>
      <c r="L25" s="129">
        <f>K25*FRE!$K$106</f>
        <v>0</v>
      </c>
      <c r="M25" s="130">
        <f>IF(SUM($L$25,$L$36,$L$39,$L$40,$L$45,$L$48,$L$55,$L$62,$L$71,$L$75)=0,0,L25/SUM($L$25,$L$36,$L$39,$L$40,$L$45,$L$48,$L$55,$L$62,$L$71,$L$75))</f>
        <v>0</v>
      </c>
      <c r="N25" s="131"/>
      <c r="O25" s="132"/>
      <c r="P25" s="133"/>
      <c r="Q25" s="134"/>
      <c r="R25" s="135"/>
      <c r="S25" s="124"/>
      <c r="T25" s="136"/>
      <c r="U25" s="136"/>
      <c r="V25" s="136"/>
      <c r="W25" s="137"/>
      <c r="X25" s="136"/>
      <c r="Y25" s="136"/>
      <c r="Z25" s="136"/>
      <c r="AA25" s="125"/>
      <c r="AB25" s="136"/>
      <c r="AC25" s="136"/>
      <c r="AD25" s="136"/>
      <c r="AE25" s="125"/>
      <c r="AF25" s="136"/>
      <c r="AG25" s="136"/>
      <c r="AH25" s="136"/>
    </row>
    <row r="26" spans="2:34" s="115" customFormat="1" ht="10.5" customHeight="1">
      <c r="B26" s="138" t="s">
        <v>131</v>
      </c>
      <c r="C26" s="139" t="s">
        <v>132</v>
      </c>
      <c r="D26" s="139"/>
      <c r="E26" s="139"/>
      <c r="F26" s="139"/>
      <c r="G26" s="139"/>
      <c r="H26" s="139"/>
      <c r="I26" s="139"/>
      <c r="J26" s="139"/>
      <c r="K26" s="140"/>
      <c r="L26" s="141">
        <f>K26*FRE!$K$106</f>
        <v>0</v>
      </c>
      <c r="M26" s="142"/>
      <c r="N26" s="143"/>
      <c r="O26" s="144">
        <f aca="true" t="shared" si="0" ref="O26:O35">IF($O$24=$T$20,T26,IF($O$24=$X$20,X26,IF($O$24=$AB$20,AB26,AF26)))</f>
        <v>0.005</v>
      </c>
      <c r="P26" s="145" t="s">
        <v>133</v>
      </c>
      <c r="Q26" s="146">
        <f>IF(OR(FRE!$K$108="não",FRE!$K$108&lt;"0"),IF($O$24=$T$20,U26,IF($O$24=$X$20,Y26,IF($O$24=$AB$20,AC26,AG26))),IF($O$24=$T$20,V26,IF($O$24=$X$20,Z26,IF($O$24=$AB$20,AD26,AH26))))</f>
        <v>0.006440677966101695</v>
      </c>
      <c r="R26" s="147" t="str">
        <f aca="true" t="shared" si="1" ref="R26:R35">IF(OR(K26&lt;O26,K26&gt;Q26),"Excedeu limites","ok")</f>
        <v>Excedeu limites</v>
      </c>
      <c r="S26" s="148"/>
      <c r="T26" s="123">
        <v>0.005</v>
      </c>
      <c r="U26" s="123">
        <f>V26/(1+SUM(U$76:U$85))</f>
        <v>0.006551724137931035</v>
      </c>
      <c r="V26" s="123">
        <v>0.0076</v>
      </c>
      <c r="W26" s="137"/>
      <c r="X26" s="123">
        <v>0.005</v>
      </c>
      <c r="Y26" s="123">
        <f>Z26/(1+SUM(Y$76:Y$85))</f>
        <v>0.006440677966101695</v>
      </c>
      <c r="Z26" s="123">
        <v>0.0076</v>
      </c>
      <c r="AA26" s="125"/>
      <c r="AB26" s="123">
        <v>0.005</v>
      </c>
      <c r="AC26" s="123">
        <f>AD26/(1+SUM(AC$76:AC$85))</f>
        <v>0.006440677966101695</v>
      </c>
      <c r="AD26" s="123">
        <v>0.0076</v>
      </c>
      <c r="AE26" s="125"/>
      <c r="AF26" s="123">
        <v>0.005</v>
      </c>
      <c r="AG26" s="123">
        <f>AH26/(1+SUM(AG$76:AG$85))</f>
        <v>0.006440677966101695</v>
      </c>
      <c r="AH26" s="123">
        <v>0.0076</v>
      </c>
    </row>
    <row r="27" spans="2:34" s="115" customFormat="1" ht="10.5" customHeight="1">
      <c r="B27" s="138" t="s">
        <v>134</v>
      </c>
      <c r="C27" s="139" t="s">
        <v>135</v>
      </c>
      <c r="D27" s="139"/>
      <c r="E27" s="139"/>
      <c r="F27" s="139"/>
      <c r="G27" s="139"/>
      <c r="H27" s="139"/>
      <c r="I27" s="139"/>
      <c r="J27" s="139"/>
      <c r="K27" s="140"/>
      <c r="L27" s="141">
        <f>K27*FRE!$K$106</f>
        <v>0</v>
      </c>
      <c r="M27" s="142"/>
      <c r="N27" s="143"/>
      <c r="O27" s="144">
        <f t="shared" si="0"/>
        <v>0.001</v>
      </c>
      <c r="P27" s="145" t="s">
        <v>133</v>
      </c>
      <c r="Q27" s="146">
        <f>IF(OR(FRE!$K$108="não",FRE!$K$108&lt;"0"),IF($O$24=$T$20,U27,IF($O$24=$X$20,Y27,IF($O$24=$AB$20,AC27,AG27))),IF($O$24=$T$20,V27,IF($O$24=$X$20,Z27,IF($O$24=$AB$20,AD27,AH27))))</f>
        <v>0.016101694915254237</v>
      </c>
      <c r="R27" s="147" t="str">
        <f t="shared" si="1"/>
        <v>Excedeu limites</v>
      </c>
      <c r="S27" s="148"/>
      <c r="T27" s="123">
        <v>0.001</v>
      </c>
      <c r="U27" s="123">
        <f aca="true" t="shared" si="2" ref="U27:U35">V27/(1+SUM(U$76:U$85))</f>
        <v>0.016379310344827588</v>
      </c>
      <c r="V27" s="123">
        <v>0.019</v>
      </c>
      <c r="W27" s="137"/>
      <c r="X27" s="123">
        <v>0.001</v>
      </c>
      <c r="Y27" s="123">
        <f aca="true" t="shared" si="3" ref="Y27:Y35">Z27/(1+SUM(Y$76:Y$85))</f>
        <v>0.016101694915254237</v>
      </c>
      <c r="Z27" s="123">
        <v>0.019</v>
      </c>
      <c r="AA27" s="125"/>
      <c r="AB27" s="123">
        <v>0.001</v>
      </c>
      <c r="AC27" s="123">
        <f aca="true" t="shared" si="4" ref="AC27:AC35">AD27/(1+SUM(AC$76:AC$85))</f>
        <v>0.016101694915254237</v>
      </c>
      <c r="AD27" s="123">
        <v>0.019</v>
      </c>
      <c r="AE27" s="125"/>
      <c r="AF27" s="123">
        <v>0.001</v>
      </c>
      <c r="AG27" s="123">
        <f aca="true" t="shared" si="5" ref="AG27:AG35">AH27/(1+SUM(AG$76:AG$85))</f>
        <v>0.016101694915254237</v>
      </c>
      <c r="AH27" s="123">
        <v>0.019</v>
      </c>
    </row>
    <row r="28" spans="2:34" s="115" customFormat="1" ht="10.5" customHeight="1">
      <c r="B28" s="138" t="s">
        <v>136</v>
      </c>
      <c r="C28" s="139" t="s">
        <v>137</v>
      </c>
      <c r="D28" s="139"/>
      <c r="E28" s="139"/>
      <c r="F28" s="139"/>
      <c r="G28" s="139"/>
      <c r="H28" s="139"/>
      <c r="I28" s="139"/>
      <c r="J28" s="139"/>
      <c r="K28" s="140"/>
      <c r="L28" s="141">
        <f>K28*FRE!$K$106</f>
        <v>0</v>
      </c>
      <c r="M28" s="142"/>
      <c r="N28" s="143"/>
      <c r="O28" s="144">
        <f t="shared" si="0"/>
        <v>0.0001</v>
      </c>
      <c r="P28" s="145" t="s">
        <v>133</v>
      </c>
      <c r="Q28" s="146">
        <f>IF(OR(FRE!$K$108="não",FRE!$K$108&lt;"0"),IF($O$24=$T$20,U28,IF($O$24=$X$20,Y28,IF($O$24=$AB$20,AC28,AG28))),IF($O$24=$T$20,V28,IF($O$24=$X$20,Z28,IF($O$24=$AB$20,AD28,AH28))))</f>
        <v>0.00033898305084745765</v>
      </c>
      <c r="R28" s="147" t="str">
        <f t="shared" si="1"/>
        <v>Excedeu limites</v>
      </c>
      <c r="S28" s="148"/>
      <c r="T28" s="123">
        <v>0.0001</v>
      </c>
      <c r="U28" s="123">
        <f t="shared" si="2"/>
        <v>0.0003448275862068966</v>
      </c>
      <c r="V28" s="123">
        <v>0.0004</v>
      </c>
      <c r="W28" s="137"/>
      <c r="X28" s="123">
        <v>0.0001</v>
      </c>
      <c r="Y28" s="123">
        <f t="shared" si="3"/>
        <v>0.00033898305084745765</v>
      </c>
      <c r="Z28" s="123">
        <v>0.0004</v>
      </c>
      <c r="AA28" s="125"/>
      <c r="AB28" s="123">
        <v>0.0001</v>
      </c>
      <c r="AC28" s="123">
        <f t="shared" si="4"/>
        <v>0.00033898305084745765</v>
      </c>
      <c r="AD28" s="123">
        <v>0.0004</v>
      </c>
      <c r="AE28" s="125"/>
      <c r="AF28" s="123">
        <v>0.0001</v>
      </c>
      <c r="AG28" s="123">
        <f t="shared" si="5"/>
        <v>0.00033898305084745765</v>
      </c>
      <c r="AH28" s="123">
        <v>0.0004</v>
      </c>
    </row>
    <row r="29" spans="2:34" s="115" customFormat="1" ht="10.5" customHeight="1">
      <c r="B29" s="138" t="s">
        <v>138</v>
      </c>
      <c r="C29" s="139" t="s">
        <v>139</v>
      </c>
      <c r="D29" s="139"/>
      <c r="E29" s="139"/>
      <c r="F29" s="139"/>
      <c r="G29" s="139"/>
      <c r="H29" s="139"/>
      <c r="I29" s="139"/>
      <c r="J29" s="139"/>
      <c r="K29" s="140"/>
      <c r="L29" s="141">
        <f>K29*FRE!$K$106</f>
        <v>0</v>
      </c>
      <c r="M29" s="142"/>
      <c r="N29" s="143"/>
      <c r="O29" s="144">
        <f t="shared" si="0"/>
        <v>0.01</v>
      </c>
      <c r="P29" s="145" t="s">
        <v>133</v>
      </c>
      <c r="Q29" s="146">
        <f>IF(OR(FRE!$K$108="não",FRE!$K$108&lt;"0"),IF($O$24=$T$20,U29,IF($O$24=$X$20,Y29,IF($O$24=$AB$20,AC29,AG29))),IF($O$24=$T$20,V29,IF($O$24=$X$20,Z29,IF($O$24=$AB$20,AD29,AH29))))</f>
        <v>0.012118644067796612</v>
      </c>
      <c r="R29" s="147" t="str">
        <f t="shared" si="1"/>
        <v>Excedeu limites</v>
      </c>
      <c r="S29" s="148"/>
      <c r="T29" s="123">
        <v>0.01</v>
      </c>
      <c r="U29" s="123">
        <f t="shared" si="2"/>
        <v>0.012327586206896553</v>
      </c>
      <c r="V29" s="123">
        <v>0.0143</v>
      </c>
      <c r="W29" s="137"/>
      <c r="X29" s="123">
        <v>0.01</v>
      </c>
      <c r="Y29" s="123">
        <f t="shared" si="3"/>
        <v>0.012118644067796612</v>
      </c>
      <c r="Z29" s="123">
        <v>0.0143</v>
      </c>
      <c r="AA29" s="125"/>
      <c r="AB29" s="123">
        <v>0.01</v>
      </c>
      <c r="AC29" s="123">
        <f t="shared" si="4"/>
        <v>0.012118644067796612</v>
      </c>
      <c r="AD29" s="123">
        <v>0.0143</v>
      </c>
      <c r="AE29" s="125"/>
      <c r="AF29" s="123">
        <v>0.01</v>
      </c>
      <c r="AG29" s="123">
        <f t="shared" si="5"/>
        <v>0.012118644067796612</v>
      </c>
      <c r="AH29" s="123">
        <v>0.0143</v>
      </c>
    </row>
    <row r="30" spans="2:34" s="115" customFormat="1" ht="10.5" customHeight="1">
      <c r="B30" s="138" t="s">
        <v>140</v>
      </c>
      <c r="C30" s="139" t="s">
        <v>141</v>
      </c>
      <c r="D30" s="139"/>
      <c r="E30" s="139"/>
      <c r="F30" s="139"/>
      <c r="G30" s="139"/>
      <c r="H30" s="139"/>
      <c r="I30" s="139"/>
      <c r="J30" s="139"/>
      <c r="K30" s="140"/>
      <c r="L30" s="141">
        <f>K30*FRE!$K$106</f>
        <v>0</v>
      </c>
      <c r="M30" s="142"/>
      <c r="N30" s="143"/>
      <c r="O30" s="144">
        <f t="shared" si="0"/>
        <v>0.006</v>
      </c>
      <c r="P30" s="145" t="s">
        <v>133</v>
      </c>
      <c r="Q30" s="146">
        <f>IF(OR(FRE!$K$108="não",FRE!$K$108&lt;"0"),IF($O$24=$T$20,U30,IF($O$24=$X$20,Y30,IF($O$24=$AB$20,AC30,AG30))),IF($O$24=$T$20,V30,IF($O$24=$X$20,Z30,IF($O$24=$AB$20,AD30,AH30))))</f>
        <v>0.03338983050847458</v>
      </c>
      <c r="R30" s="147" t="str">
        <f t="shared" si="1"/>
        <v>Excedeu limites</v>
      </c>
      <c r="S30" s="148"/>
      <c r="T30" s="123">
        <v>0.006</v>
      </c>
      <c r="U30" s="123">
        <f t="shared" si="2"/>
        <v>0.03396551724137931</v>
      </c>
      <c r="V30" s="123">
        <v>0.0394</v>
      </c>
      <c r="W30" s="137"/>
      <c r="X30" s="123">
        <v>0.006</v>
      </c>
      <c r="Y30" s="123">
        <f t="shared" si="3"/>
        <v>0.03338983050847458</v>
      </c>
      <c r="Z30" s="123">
        <v>0.0394</v>
      </c>
      <c r="AA30" s="125"/>
      <c r="AB30" s="123">
        <v>0.006</v>
      </c>
      <c r="AC30" s="123">
        <f t="shared" si="4"/>
        <v>0.03338983050847458</v>
      </c>
      <c r="AD30" s="123">
        <v>0.0394</v>
      </c>
      <c r="AE30" s="125"/>
      <c r="AF30" s="123">
        <v>0.006</v>
      </c>
      <c r="AG30" s="123">
        <f t="shared" si="5"/>
        <v>0.03338983050847458</v>
      </c>
      <c r="AH30" s="123">
        <v>0.0394</v>
      </c>
    </row>
    <row r="31" spans="2:34" s="115" customFormat="1" ht="10.5" customHeight="1">
      <c r="B31" s="138" t="s">
        <v>142</v>
      </c>
      <c r="C31" s="139" t="s">
        <v>143</v>
      </c>
      <c r="D31" s="139"/>
      <c r="E31" s="139"/>
      <c r="F31" s="139"/>
      <c r="G31" s="139"/>
      <c r="H31" s="139"/>
      <c r="I31" s="139"/>
      <c r="J31" s="139"/>
      <c r="K31" s="140"/>
      <c r="L31" s="141">
        <f>K31*FRE!$K$106</f>
        <v>0</v>
      </c>
      <c r="M31" s="142"/>
      <c r="N31" s="143"/>
      <c r="O31" s="144">
        <f t="shared" si="0"/>
        <v>0.0005</v>
      </c>
      <c r="P31" s="145" t="s">
        <v>133</v>
      </c>
      <c r="Q31" s="146">
        <f>IF(OR(FRE!$K$108="não",FRE!$K$108&lt;"0"),IF($O$24=$T$20,U31,IF($O$24=$X$20,Y31,IF($O$24=$AB$20,AC31,AG31))),IF($O$24=$T$20,V31,IF($O$24=$X$20,Z31,IF($O$24=$AB$20,AD31,AH31))))</f>
        <v>0.005677966101694916</v>
      </c>
      <c r="R31" s="147" t="str">
        <f t="shared" si="1"/>
        <v>Excedeu limites</v>
      </c>
      <c r="S31" s="148"/>
      <c r="T31" s="123">
        <v>0.0005</v>
      </c>
      <c r="U31" s="123">
        <f t="shared" si="2"/>
        <v>0.005775862068965518</v>
      </c>
      <c r="V31" s="123">
        <v>0.0067</v>
      </c>
      <c r="W31" s="137"/>
      <c r="X31" s="123">
        <v>0.0005</v>
      </c>
      <c r="Y31" s="123">
        <f t="shared" si="3"/>
        <v>0.005677966101694916</v>
      </c>
      <c r="Z31" s="123">
        <v>0.0067</v>
      </c>
      <c r="AA31" s="125"/>
      <c r="AB31" s="123">
        <v>0.0005</v>
      </c>
      <c r="AC31" s="123">
        <f t="shared" si="4"/>
        <v>0.005677966101694916</v>
      </c>
      <c r="AD31" s="123">
        <v>0.0067</v>
      </c>
      <c r="AE31" s="125"/>
      <c r="AF31" s="123">
        <v>0.0005</v>
      </c>
      <c r="AG31" s="123">
        <f t="shared" si="5"/>
        <v>0.005677966101694916</v>
      </c>
      <c r="AH31" s="123">
        <v>0.0067</v>
      </c>
    </row>
    <row r="32" spans="2:34" s="115" customFormat="1" ht="10.5" customHeight="1">
      <c r="B32" s="138" t="s">
        <v>144</v>
      </c>
      <c r="C32" s="139" t="s">
        <v>145</v>
      </c>
      <c r="D32" s="139"/>
      <c r="E32" s="139"/>
      <c r="F32" s="139"/>
      <c r="G32" s="139"/>
      <c r="H32" s="139"/>
      <c r="I32" s="139"/>
      <c r="J32" s="139"/>
      <c r="K32" s="140"/>
      <c r="L32" s="141">
        <f>K32*FRE!$K$106</f>
        <v>0</v>
      </c>
      <c r="M32" s="142"/>
      <c r="N32" s="143"/>
      <c r="O32" s="144">
        <f t="shared" si="0"/>
        <v>0.0005</v>
      </c>
      <c r="P32" s="145" t="s">
        <v>133</v>
      </c>
      <c r="Q32" s="146">
        <f>IF(OR(FRE!$K$108="não",FRE!$K$108&lt;"0"),IF($O$24=$T$20,U32,IF($O$24=$X$20,Y32,IF($O$24=$AB$20,AC32,AG32))),IF($O$24=$T$20,V32,IF($O$24=$X$20,Z32,IF($O$24=$AB$20,AD32,AH32))))</f>
        <v>0.0009322033898305086</v>
      </c>
      <c r="R32" s="147" t="str">
        <f t="shared" si="1"/>
        <v>Excedeu limites</v>
      </c>
      <c r="S32" s="148"/>
      <c r="T32" s="123">
        <v>0.0005</v>
      </c>
      <c r="U32" s="123">
        <f t="shared" si="2"/>
        <v>0.0009482758620689656</v>
      </c>
      <c r="V32" s="123">
        <v>0.0011</v>
      </c>
      <c r="W32" s="137"/>
      <c r="X32" s="123">
        <v>0.0005</v>
      </c>
      <c r="Y32" s="123">
        <f t="shared" si="3"/>
        <v>0.0009322033898305086</v>
      </c>
      <c r="Z32" s="123">
        <v>0.0011</v>
      </c>
      <c r="AA32" s="125"/>
      <c r="AB32" s="123">
        <v>0.0005</v>
      </c>
      <c r="AC32" s="123">
        <f t="shared" si="4"/>
        <v>0.0009322033898305086</v>
      </c>
      <c r="AD32" s="123">
        <v>0.0011</v>
      </c>
      <c r="AE32" s="125"/>
      <c r="AF32" s="123">
        <v>0.0005</v>
      </c>
      <c r="AG32" s="123">
        <f t="shared" si="5"/>
        <v>0.0009322033898305086</v>
      </c>
      <c r="AH32" s="123">
        <v>0.0011</v>
      </c>
    </row>
    <row r="33" spans="2:34" s="115" customFormat="1" ht="10.5" customHeight="1">
      <c r="B33" s="138" t="s">
        <v>146</v>
      </c>
      <c r="C33" s="139" t="s">
        <v>147</v>
      </c>
      <c r="D33" s="139"/>
      <c r="E33" s="139"/>
      <c r="F33" s="139"/>
      <c r="G33" s="139"/>
      <c r="H33" s="139"/>
      <c r="I33" s="139"/>
      <c r="J33" s="139"/>
      <c r="K33" s="140"/>
      <c r="L33" s="141">
        <f>K33*FRE!$K$106</f>
        <v>0</v>
      </c>
      <c r="M33" s="142"/>
      <c r="N33" s="143"/>
      <c r="O33" s="144">
        <f t="shared" si="0"/>
        <v>0.0005</v>
      </c>
      <c r="P33" s="145" t="s">
        <v>133</v>
      </c>
      <c r="Q33" s="146">
        <f>IF(OR(FRE!$K$108="não",FRE!$K$108&lt;"0"),IF($O$24=$T$20,U33,IF($O$24=$X$20,Y33,IF($O$24=$AB$20,AC33,AG33))),IF($O$24=$T$20,V33,IF($O$24=$X$20,Z33,IF($O$24=$AB$20,AD33,AH33))))</f>
        <v>0.0007627118644067797</v>
      </c>
      <c r="R33" s="147" t="str">
        <f t="shared" si="1"/>
        <v>Excedeu limites</v>
      </c>
      <c r="S33" s="148"/>
      <c r="T33" s="123">
        <v>0.0005</v>
      </c>
      <c r="U33" s="123">
        <f t="shared" si="2"/>
        <v>0.0007758620689655173</v>
      </c>
      <c r="V33" s="123">
        <v>0.0009</v>
      </c>
      <c r="W33" s="137"/>
      <c r="X33" s="123">
        <v>0.0005</v>
      </c>
      <c r="Y33" s="123">
        <f t="shared" si="3"/>
        <v>0.0007627118644067797</v>
      </c>
      <c r="Z33" s="123">
        <v>0.0009</v>
      </c>
      <c r="AA33" s="125"/>
      <c r="AB33" s="123">
        <v>0.0005</v>
      </c>
      <c r="AC33" s="123">
        <f t="shared" si="4"/>
        <v>0.0007627118644067797</v>
      </c>
      <c r="AD33" s="123">
        <v>0.0009</v>
      </c>
      <c r="AE33" s="125"/>
      <c r="AF33" s="123">
        <v>0.0005</v>
      </c>
      <c r="AG33" s="123">
        <f t="shared" si="5"/>
        <v>0.0007627118644067797</v>
      </c>
      <c r="AH33" s="123">
        <v>0.0009</v>
      </c>
    </row>
    <row r="34" spans="2:34" s="115" customFormat="1" ht="10.5" customHeight="1">
      <c r="B34" s="138" t="s">
        <v>148</v>
      </c>
      <c r="C34" s="139" t="s">
        <v>149</v>
      </c>
      <c r="D34" s="139"/>
      <c r="E34" s="139"/>
      <c r="F34" s="139"/>
      <c r="G34" s="139"/>
      <c r="H34" s="139"/>
      <c r="I34" s="139"/>
      <c r="J34" s="139"/>
      <c r="K34" s="140"/>
      <c r="L34" s="141">
        <f>K34*FRE!$K$106</f>
        <v>0</v>
      </c>
      <c r="M34" s="142"/>
      <c r="N34" s="143"/>
      <c r="O34" s="144">
        <f t="shared" si="0"/>
        <v>0.0005</v>
      </c>
      <c r="P34" s="145" t="s">
        <v>133</v>
      </c>
      <c r="Q34" s="146">
        <f>IF(OR(FRE!$K$108="não",FRE!$K$108&lt;"0"),IF($O$24=$T$20,U34,IF($O$24=$X$20,Y34,IF($O$24=$AB$20,AC34,AG34))),IF($O$24=$T$20,V34,IF($O$24=$X$20,Z34,IF($O$24=$AB$20,AD34,AH34))))</f>
        <v>0.0005084745762711864</v>
      </c>
      <c r="R34" s="147" t="str">
        <f t="shared" si="1"/>
        <v>Excedeu limites</v>
      </c>
      <c r="S34" s="148"/>
      <c r="T34" s="123">
        <v>0.0005</v>
      </c>
      <c r="U34" s="123">
        <f t="shared" si="2"/>
        <v>0.0005172413793103448</v>
      </c>
      <c r="V34" s="123">
        <v>0.0006</v>
      </c>
      <c r="W34" s="137"/>
      <c r="X34" s="123">
        <v>0.0005</v>
      </c>
      <c r="Y34" s="123">
        <f t="shared" si="3"/>
        <v>0.0005084745762711864</v>
      </c>
      <c r="Z34" s="123">
        <v>0.0006</v>
      </c>
      <c r="AA34" s="125"/>
      <c r="AB34" s="123">
        <v>0.0005</v>
      </c>
      <c r="AC34" s="123">
        <f t="shared" si="4"/>
        <v>0.0005084745762711864</v>
      </c>
      <c r="AD34" s="123">
        <v>0.0006</v>
      </c>
      <c r="AE34" s="125"/>
      <c r="AF34" s="123">
        <v>0.0005</v>
      </c>
      <c r="AG34" s="123">
        <f t="shared" si="5"/>
        <v>0.0005084745762711864</v>
      </c>
      <c r="AH34" s="123">
        <v>0.0006</v>
      </c>
    </row>
    <row r="35" spans="2:34" s="115" customFormat="1" ht="10.5" customHeight="1">
      <c r="B35" s="138" t="s">
        <v>150</v>
      </c>
      <c r="C35" s="139" t="s">
        <v>151</v>
      </c>
      <c r="D35" s="139"/>
      <c r="E35" s="139"/>
      <c r="F35" s="139"/>
      <c r="G35" s="139"/>
      <c r="H35" s="139"/>
      <c r="I35" s="139"/>
      <c r="J35" s="139"/>
      <c r="K35" s="140"/>
      <c r="L35" s="141">
        <f>K35*FRE!$K$106</f>
        <v>0</v>
      </c>
      <c r="M35" s="142"/>
      <c r="N35" s="143"/>
      <c r="O35" s="144">
        <f t="shared" si="0"/>
        <v>0.025</v>
      </c>
      <c r="P35" s="145" t="s">
        <v>133</v>
      </c>
      <c r="Q35" s="146">
        <f>IF(OR(FRE!$K$108="não",FRE!$K$108&lt;"0"),IF($O$24=$T$20,U35,IF($O$24=$X$20,Y35,IF($O$24=$AB$20,AC35,AG35))),IF($O$24=$T$20,V35,IF($O$24=$X$20,Z35,IF($O$24=$AB$20,AD35,AH35))))</f>
        <v>0.05932203389830509</v>
      </c>
      <c r="R35" s="147" t="str">
        <f t="shared" si="1"/>
        <v>Excedeu limites</v>
      </c>
      <c r="S35" s="148"/>
      <c r="T35" s="123">
        <v>0.025</v>
      </c>
      <c r="U35" s="123">
        <f t="shared" si="2"/>
        <v>0.060344827586206906</v>
      </c>
      <c r="V35" s="123">
        <v>0.07</v>
      </c>
      <c r="W35" s="137"/>
      <c r="X35" s="123">
        <v>0.025</v>
      </c>
      <c r="Y35" s="123">
        <f t="shared" si="3"/>
        <v>0.05932203389830509</v>
      </c>
      <c r="Z35" s="123">
        <v>0.07</v>
      </c>
      <c r="AA35" s="125"/>
      <c r="AB35" s="123">
        <v>0.025</v>
      </c>
      <c r="AC35" s="123">
        <f t="shared" si="4"/>
        <v>0.05932203389830509</v>
      </c>
      <c r="AD35" s="123">
        <v>0.07</v>
      </c>
      <c r="AE35" s="125"/>
      <c r="AF35" s="123">
        <v>0.025</v>
      </c>
      <c r="AG35" s="123">
        <f t="shared" si="5"/>
        <v>0.05932203389830509</v>
      </c>
      <c r="AH35" s="123">
        <v>0.07</v>
      </c>
    </row>
    <row r="36" spans="2:34" s="115" customFormat="1" ht="10.5" customHeight="1">
      <c r="B36" s="126">
        <v>2</v>
      </c>
      <c r="C36" s="127" t="s">
        <v>152</v>
      </c>
      <c r="D36" s="127"/>
      <c r="E36" s="127"/>
      <c r="F36" s="127"/>
      <c r="G36" s="127"/>
      <c r="H36" s="127"/>
      <c r="I36" s="127"/>
      <c r="J36" s="127"/>
      <c r="K36" s="128">
        <f>SUM(K37:K38)</f>
        <v>0</v>
      </c>
      <c r="L36" s="129">
        <f>K36*FRE!$K$106</f>
        <v>0</v>
      </c>
      <c r="M36" s="130">
        <f>IF(SUM($L$25,$L$36,$L$39,$L$40,$L$45,$L$48,$L$55,$L$62,$L$71,$L$75)=0,0,M25+L36/SUM($L$25,$L$36,$L$39,$L$40,$L$45,$L$48,$L$55,$L$62,$L$71,$L$75))</f>
        <v>0</v>
      </c>
      <c r="N36" s="131"/>
      <c r="O36" s="132"/>
      <c r="P36" s="133"/>
      <c r="Q36" s="149"/>
      <c r="R36" s="135"/>
      <c r="S36" s="148"/>
      <c r="T36" s="136"/>
      <c r="U36" s="136"/>
      <c r="V36" s="136"/>
      <c r="W36" s="137"/>
      <c r="X36" s="136"/>
      <c r="Y36" s="136"/>
      <c r="Z36" s="136"/>
      <c r="AA36" s="125"/>
      <c r="AB36" s="136"/>
      <c r="AC36" s="136"/>
      <c r="AD36" s="136"/>
      <c r="AE36" s="125"/>
      <c r="AF36" s="136"/>
      <c r="AG36" s="136"/>
      <c r="AH36" s="136"/>
    </row>
    <row r="37" spans="2:34" s="115" customFormat="1" ht="10.5" customHeight="1">
      <c r="B37" s="138" t="s">
        <v>153</v>
      </c>
      <c r="C37" s="139" t="s">
        <v>154</v>
      </c>
      <c r="D37" s="139"/>
      <c r="E37" s="139"/>
      <c r="F37" s="139"/>
      <c r="G37" s="139"/>
      <c r="H37" s="139"/>
      <c r="I37" s="139"/>
      <c r="J37" s="139"/>
      <c r="K37" s="140"/>
      <c r="L37" s="141">
        <f>K37*FRE!$K$106</f>
        <v>0</v>
      </c>
      <c r="M37" s="142"/>
      <c r="N37" s="143"/>
      <c r="O37" s="144">
        <f>IF($O$24=$T$20,T37,IF($O$24=$X$20,X37,IF($O$24=$AB$20,AB37,AF37)))</f>
        <v>0.03</v>
      </c>
      <c r="P37" s="145" t="s">
        <v>133</v>
      </c>
      <c r="Q37" s="146">
        <f>IF(OR(FRE!$K$108="não",FRE!$K$108&lt;"0"),IF($O$24=$T$20,U37,IF($O$24=$X$20,Y37,IF($O$24=$AB$20,AC37,AG37))),IF($O$24=$T$20,V37,IF($O$24=$X$20,Z37,IF($O$24=$AB$20,AD37,AH37))))</f>
        <v>0.08</v>
      </c>
      <c r="R37" s="150" t="str">
        <f>IF(OR(K37&lt;O37,K37&gt;Q37),"Excedeu limites","ok")</f>
        <v>Excedeu limites</v>
      </c>
      <c r="S37" s="148"/>
      <c r="T37" s="123">
        <v>0.03</v>
      </c>
      <c r="U37" s="123">
        <v>0.08</v>
      </c>
      <c r="V37" s="123">
        <v>0.095</v>
      </c>
      <c r="W37" s="137"/>
      <c r="X37" s="123">
        <v>0.03</v>
      </c>
      <c r="Y37" s="123">
        <v>0.08</v>
      </c>
      <c r="Z37" s="123">
        <v>0.095</v>
      </c>
      <c r="AA37" s="125"/>
      <c r="AB37" s="123">
        <v>0.03</v>
      </c>
      <c r="AC37" s="123">
        <v>0.07</v>
      </c>
      <c r="AD37" s="123">
        <v>0.085</v>
      </c>
      <c r="AE37" s="125"/>
      <c r="AF37" s="123">
        <v>0.03</v>
      </c>
      <c r="AG37" s="123">
        <v>0.08</v>
      </c>
      <c r="AH37" s="123">
        <v>0.095</v>
      </c>
    </row>
    <row r="38" spans="2:34" s="115" customFormat="1" ht="10.5" customHeight="1">
      <c r="B38" s="138" t="s">
        <v>155</v>
      </c>
      <c r="C38" s="139" t="s">
        <v>156</v>
      </c>
      <c r="D38" s="139"/>
      <c r="E38" s="139"/>
      <c r="F38" s="139"/>
      <c r="G38" s="139"/>
      <c r="H38" s="139"/>
      <c r="I38" s="139"/>
      <c r="J38" s="139"/>
      <c r="K38" s="140"/>
      <c r="L38" s="141">
        <f>K38*FRE!$K$106</f>
        <v>0</v>
      </c>
      <c r="M38" s="142"/>
      <c r="N38" s="143"/>
      <c r="O38" s="144">
        <f>IF($O$24=$T$20,T38,IF($O$24=$X$20,X38,IF($O$24=$AB$20,AB38,AF38)))</f>
        <v>0</v>
      </c>
      <c r="P38" s="145" t="s">
        <v>133</v>
      </c>
      <c r="Q38" s="146">
        <f>IF(OR(FRE!$K$108="não",FRE!$K$108&lt;"0"),IF($O$24=$T$20,U38,IF($O$24=$X$20,Y38,IF($O$24=$AB$20,AC38,AG38))),IF($O$24=$T$20,V38,IF($O$24=$X$20,Z38,IF($O$24=$AB$20,AD38,AH38))))</f>
        <v>0.03</v>
      </c>
      <c r="R38" s="150" t="str">
        <f>IF(OR(K38&lt;O38,K38&gt;Q38),"Excedeu limites","ok")</f>
        <v>ok</v>
      </c>
      <c r="S38" s="148"/>
      <c r="T38" s="123">
        <v>0</v>
      </c>
      <c r="U38" s="123">
        <v>0</v>
      </c>
      <c r="V38" s="123">
        <v>0</v>
      </c>
      <c r="W38" s="137"/>
      <c r="X38" s="123">
        <v>0</v>
      </c>
      <c r="Y38" s="123">
        <v>0.03</v>
      </c>
      <c r="Z38" s="123">
        <v>0.035</v>
      </c>
      <c r="AA38" s="125"/>
      <c r="AB38" s="123">
        <v>0</v>
      </c>
      <c r="AC38" s="123">
        <v>0.03</v>
      </c>
      <c r="AD38" s="123">
        <v>0.035</v>
      </c>
      <c r="AE38" s="125"/>
      <c r="AF38" s="123">
        <v>0</v>
      </c>
      <c r="AG38" s="123">
        <v>0.03</v>
      </c>
      <c r="AH38" s="123">
        <v>0.035</v>
      </c>
    </row>
    <row r="39" spans="2:34" s="115" customFormat="1" ht="10.5" customHeight="1">
      <c r="B39" s="126">
        <v>3</v>
      </c>
      <c r="C39" s="127" t="s">
        <v>157</v>
      </c>
      <c r="D39" s="127"/>
      <c r="E39" s="127"/>
      <c r="F39" s="127"/>
      <c r="G39" s="127"/>
      <c r="H39" s="127"/>
      <c r="I39" s="127"/>
      <c r="J39" s="127"/>
      <c r="K39" s="151"/>
      <c r="L39" s="129">
        <f>K39*FRE!$K$106</f>
        <v>0</v>
      </c>
      <c r="M39" s="130">
        <f>IF(SUM($L$25,$L$36,$L$39,$L$40,$L$45,$L$48,$L$55,$L$62,$L$71,$L$75)=0,0,M36+L39/SUM($L$25,$L$36,$L$39,$L$40,$L$45,$L$48,$L$55,$L$62,$L$71,$L$75))</f>
        <v>0</v>
      </c>
      <c r="N39" s="131"/>
      <c r="O39" s="144">
        <f>IF($O$24=$T$20,T39,IF($O$24=$X$20,X39,IF($O$24=$AB$20,AB39,AF39)))</f>
        <v>0.14</v>
      </c>
      <c r="P39" s="145" t="s">
        <v>133</v>
      </c>
      <c r="Q39" s="146">
        <f>IF(OR(FRE!$K$108="não",FRE!$K$108&lt;"0"),IF($O$24=$T$20,U39,IF($O$24=$X$20,Y39,IF($O$24=$AB$20,AC39,AG39))),IF($O$24=$T$20,V39,IF($O$24=$X$20,Z39,IF($O$24=$AB$20,AD39,AH39))))</f>
        <v>0.35</v>
      </c>
      <c r="R39" s="150" t="str">
        <f>IF(OR(K39&lt;O39,K39&gt;Q39),"Excedeu limites","ok")</f>
        <v>Excedeu limites</v>
      </c>
      <c r="S39" s="148"/>
      <c r="T39" s="123">
        <v>0.03</v>
      </c>
      <c r="U39" s="123">
        <v>0.15</v>
      </c>
      <c r="V39" s="123">
        <v>0.175</v>
      </c>
      <c r="W39" s="137"/>
      <c r="X39" s="123">
        <v>0.1</v>
      </c>
      <c r="Y39" s="123">
        <v>0.25</v>
      </c>
      <c r="Z39" s="123">
        <v>0.3</v>
      </c>
      <c r="AA39" s="125"/>
      <c r="AB39" s="123">
        <v>0.1</v>
      </c>
      <c r="AC39" s="123">
        <v>0.25</v>
      </c>
      <c r="AD39" s="123">
        <v>0.3</v>
      </c>
      <c r="AE39" s="125"/>
      <c r="AF39" s="123">
        <v>0.14</v>
      </c>
      <c r="AG39" s="123">
        <v>0.35</v>
      </c>
      <c r="AH39" s="123">
        <v>0.4</v>
      </c>
    </row>
    <row r="40" spans="2:34" s="115" customFormat="1" ht="10.5" customHeight="1">
      <c r="B40" s="126">
        <v>4</v>
      </c>
      <c r="C40" s="127" t="s">
        <v>158</v>
      </c>
      <c r="D40" s="127"/>
      <c r="E40" s="127"/>
      <c r="F40" s="127"/>
      <c r="G40" s="127"/>
      <c r="H40" s="127"/>
      <c r="I40" s="127"/>
      <c r="J40" s="127"/>
      <c r="K40" s="128">
        <f>SUM(K41:K44)</f>
        <v>0</v>
      </c>
      <c r="L40" s="129">
        <f>K40*FRE!$K$106</f>
        <v>0</v>
      </c>
      <c r="M40" s="130">
        <f>IF(SUM($L$25,$L$36,$L$39,$L$40,$L$45,$L$48,$L$55,$L$62,$L$71,$L$75)=0,0,M39+L40/SUM($L$25,$L$36,$L$39,$L$40,$L$45,$L$48,$L$55,$L$62,$L$71,$L$75))</f>
        <v>0</v>
      </c>
      <c r="N40" s="131"/>
      <c r="O40" s="132"/>
      <c r="P40" s="133"/>
      <c r="Q40" s="149"/>
      <c r="R40" s="135"/>
      <c r="S40" s="148"/>
      <c r="T40" s="136"/>
      <c r="U40" s="136"/>
      <c r="V40" s="136"/>
      <c r="W40" s="137"/>
      <c r="X40" s="136"/>
      <c r="Y40" s="136"/>
      <c r="Z40" s="136"/>
      <c r="AA40" s="125"/>
      <c r="AB40" s="136"/>
      <c r="AC40" s="136"/>
      <c r="AD40" s="136"/>
      <c r="AE40" s="125"/>
      <c r="AF40" s="136"/>
      <c r="AG40" s="136"/>
      <c r="AH40" s="136"/>
    </row>
    <row r="41" spans="2:34" s="115" customFormat="1" ht="10.5" customHeight="1">
      <c r="B41" s="138" t="s">
        <v>159</v>
      </c>
      <c r="C41" s="139" t="s">
        <v>160</v>
      </c>
      <c r="D41" s="139"/>
      <c r="E41" s="139"/>
      <c r="F41" s="139"/>
      <c r="G41" s="139"/>
      <c r="H41" s="139"/>
      <c r="I41" s="139"/>
      <c r="J41" s="139"/>
      <c r="K41" s="140"/>
      <c r="L41" s="141">
        <f>K41*FRE!$K$106</f>
        <v>0</v>
      </c>
      <c r="M41" s="142"/>
      <c r="N41" s="143"/>
      <c r="O41" s="144">
        <f>IF($O$24=$T$20,T41,IF($O$24=$X$20,X41,IF($O$24=$AB$20,AB41,AF41)))</f>
        <v>0</v>
      </c>
      <c r="P41" s="145" t="s">
        <v>133</v>
      </c>
      <c r="Q41" s="146">
        <f>IF(OR(FRE!$K$108="não",FRE!$K$108&lt;"0"),IF($O$24=$T$20,U41,IF($O$24=$X$20,Y41,IF($O$24=$AB$20,AC41,AG41))),IF($O$24=$T$20,V41,IF($O$24=$X$20,Z41,IF($O$24=$AB$20,AD41,AH41))))</f>
        <v>0.005</v>
      </c>
      <c r="R41" s="150" t="str">
        <f>IF(OR(K41&lt;O41,K41&gt;Q41),"Excedeu limites","ok")</f>
        <v>ok</v>
      </c>
      <c r="S41" s="148"/>
      <c r="T41" s="123">
        <v>0.06</v>
      </c>
      <c r="U41" s="123">
        <v>0.15</v>
      </c>
      <c r="V41" s="123">
        <v>0.175</v>
      </c>
      <c r="W41" s="137"/>
      <c r="X41" s="123">
        <v>0.04</v>
      </c>
      <c r="Y41" s="123">
        <v>0.15</v>
      </c>
      <c r="Z41" s="123">
        <v>0.18</v>
      </c>
      <c r="AA41" s="125"/>
      <c r="AB41" s="123">
        <v>0.02</v>
      </c>
      <c r="AC41" s="123">
        <v>0.08</v>
      </c>
      <c r="AD41" s="123">
        <v>0.095</v>
      </c>
      <c r="AE41" s="125"/>
      <c r="AF41" s="123">
        <v>0</v>
      </c>
      <c r="AG41" s="123">
        <v>0.005</v>
      </c>
      <c r="AH41" s="123">
        <v>0.005</v>
      </c>
    </row>
    <row r="42" spans="2:34" s="115" customFormat="1" ht="10.5" customHeight="1">
      <c r="B42" s="138" t="s">
        <v>161</v>
      </c>
      <c r="C42" s="139" t="s">
        <v>162</v>
      </c>
      <c r="D42" s="139"/>
      <c r="E42" s="139"/>
      <c r="F42" s="139"/>
      <c r="G42" s="139"/>
      <c r="H42" s="139"/>
      <c r="I42" s="139"/>
      <c r="J42" s="139"/>
      <c r="K42" s="140"/>
      <c r="L42" s="141">
        <f>K42*FRE!$K$106</f>
        <v>0</v>
      </c>
      <c r="M42" s="142"/>
      <c r="N42" s="143"/>
      <c r="O42" s="144">
        <f>IF($O$24=$T$20,T42,IF($O$24=$X$20,X42,IF($O$24=$AB$20,AB42,AF42)))</f>
        <v>0</v>
      </c>
      <c r="P42" s="145" t="s">
        <v>133</v>
      </c>
      <c r="Q42" s="146">
        <f>IF(OR(FRE!$K$108="não",FRE!$K$108&lt;"0"),IF($O$24=$T$20,U42,IF($O$24=$X$20,Y42,IF($O$24=$AB$20,AC42,AG42))),IF($O$24=$T$20,V42,IF($O$24=$X$20,Z42,IF($O$24=$AB$20,AD42,AH42))))</f>
        <v>0.08</v>
      </c>
      <c r="R42" s="150" t="str">
        <f>IF(OR(K42&lt;O42,K42&gt;Q42),"Excedeu limites","ok")</f>
        <v>ok</v>
      </c>
      <c r="S42" s="148"/>
      <c r="T42" s="123">
        <v>0</v>
      </c>
      <c r="U42" s="123">
        <v>0.08</v>
      </c>
      <c r="V42" s="123">
        <v>0.095</v>
      </c>
      <c r="W42" s="137"/>
      <c r="X42" s="123">
        <v>0</v>
      </c>
      <c r="Y42" s="123">
        <v>0.08</v>
      </c>
      <c r="Z42" s="123">
        <v>0.095</v>
      </c>
      <c r="AA42" s="125"/>
      <c r="AB42" s="123">
        <v>0.02</v>
      </c>
      <c r="AC42" s="123">
        <v>0.1</v>
      </c>
      <c r="AD42" s="123">
        <v>0.12</v>
      </c>
      <c r="AE42" s="125"/>
      <c r="AF42" s="123">
        <v>0</v>
      </c>
      <c r="AG42" s="123">
        <v>0.08</v>
      </c>
      <c r="AH42" s="123">
        <v>0.095</v>
      </c>
    </row>
    <row r="43" spans="2:34" s="115" customFormat="1" ht="10.5" customHeight="1">
      <c r="B43" s="138" t="s">
        <v>163</v>
      </c>
      <c r="C43" s="139" t="s">
        <v>164</v>
      </c>
      <c r="D43" s="139"/>
      <c r="E43" s="139"/>
      <c r="F43" s="139"/>
      <c r="G43" s="139"/>
      <c r="H43" s="139"/>
      <c r="I43" s="139"/>
      <c r="J43" s="139"/>
      <c r="K43" s="140"/>
      <c r="L43" s="141">
        <f>K43*FRE!$K$106</f>
        <v>0</v>
      </c>
      <c r="M43" s="142"/>
      <c r="N43" s="143"/>
      <c r="O43" s="144">
        <f>IF($O$24=$T$20,T43,IF($O$24=$X$20,X43,IF($O$24=$AB$20,AB43,AF43)))</f>
        <v>0.01</v>
      </c>
      <c r="P43" s="145" t="s">
        <v>133</v>
      </c>
      <c r="Q43" s="146">
        <f>IF(OR(FRE!$K$108="não",FRE!$K$108&lt;"0"),IF($O$24=$T$20,U43,IF($O$24=$X$20,Y43,IF($O$24=$AB$20,AC43,AG43))),IF($O$24=$T$20,V43,IF($O$24=$X$20,Z43,IF($O$24=$AB$20,AD43,AH43))))</f>
        <v>0.06</v>
      </c>
      <c r="R43" s="150" t="str">
        <f>IF(OR(K43&lt;O43,K43&gt;Q43),"Excedeu limites","ok")</f>
        <v>Excedeu limites</v>
      </c>
      <c r="S43" s="148"/>
      <c r="T43" s="123">
        <v>0.01</v>
      </c>
      <c r="U43" s="123">
        <v>0.06</v>
      </c>
      <c r="V43" s="123">
        <v>0.07</v>
      </c>
      <c r="W43" s="137"/>
      <c r="X43" s="123">
        <v>0.01</v>
      </c>
      <c r="Y43" s="123">
        <v>0.06</v>
      </c>
      <c r="Z43" s="123">
        <v>0.07</v>
      </c>
      <c r="AA43" s="125"/>
      <c r="AB43" s="123">
        <v>0</v>
      </c>
      <c r="AC43" s="123">
        <v>0.04</v>
      </c>
      <c r="AD43" s="123">
        <v>0.045</v>
      </c>
      <c r="AE43" s="125"/>
      <c r="AF43" s="123">
        <v>0.01</v>
      </c>
      <c r="AG43" s="123">
        <v>0.06</v>
      </c>
      <c r="AH43" s="123">
        <v>0.07</v>
      </c>
    </row>
    <row r="44" spans="2:34" s="115" customFormat="1" ht="10.5" customHeight="1">
      <c r="B44" s="138" t="s">
        <v>165</v>
      </c>
      <c r="C44" s="139" t="s">
        <v>166</v>
      </c>
      <c r="D44" s="139"/>
      <c r="E44" s="139"/>
      <c r="F44" s="139"/>
      <c r="G44" s="139"/>
      <c r="H44" s="139"/>
      <c r="I44" s="139"/>
      <c r="J44" s="139"/>
      <c r="K44" s="140"/>
      <c r="L44" s="141">
        <f>K44*FRE!$K$106</f>
        <v>0</v>
      </c>
      <c r="M44" s="142"/>
      <c r="N44" s="143"/>
      <c r="O44" s="144">
        <f>IF($O$24=$T$20,T44,IF($O$24=$X$20,X44,IF($O$24=$AB$20,AB44,AF44)))</f>
        <v>0</v>
      </c>
      <c r="P44" s="145" t="s">
        <v>133</v>
      </c>
      <c r="Q44" s="146">
        <f>IF(OR(FRE!$K$108="não",FRE!$K$108&lt;"0"),IF($O$24=$T$20,U44,IF($O$24=$X$20,Y44,IF($O$24=$AB$20,AC44,AG44))),IF($O$24=$T$20,V44,IF($O$24=$X$20,Z44,IF($O$24=$AB$20,AD44,AH44))))</f>
        <v>0.03</v>
      </c>
      <c r="R44" s="150" t="str">
        <f>IF(OR(K44&lt;O44,K44&gt;Q44),"Excedeu limites","ok")</f>
        <v>ok</v>
      </c>
      <c r="S44" s="148"/>
      <c r="T44" s="123">
        <v>0</v>
      </c>
      <c r="U44" s="123">
        <v>0.03</v>
      </c>
      <c r="V44" s="123">
        <v>0.035</v>
      </c>
      <c r="W44" s="137"/>
      <c r="X44" s="123">
        <v>0</v>
      </c>
      <c r="Y44" s="123">
        <v>0.03</v>
      </c>
      <c r="Z44" s="123">
        <v>0.035</v>
      </c>
      <c r="AA44" s="125"/>
      <c r="AB44" s="123">
        <v>0.015</v>
      </c>
      <c r="AC44" s="123">
        <v>0.05</v>
      </c>
      <c r="AD44" s="123">
        <v>0.06</v>
      </c>
      <c r="AE44" s="125"/>
      <c r="AF44" s="123">
        <v>0</v>
      </c>
      <c r="AG44" s="123">
        <v>0.03</v>
      </c>
      <c r="AH44" s="123">
        <v>0.035</v>
      </c>
    </row>
    <row r="45" spans="2:34" s="115" customFormat="1" ht="10.5" customHeight="1">
      <c r="B45" s="126">
        <v>5</v>
      </c>
      <c r="C45" s="127" t="s">
        <v>167</v>
      </c>
      <c r="D45" s="127"/>
      <c r="E45" s="127"/>
      <c r="F45" s="127"/>
      <c r="G45" s="127"/>
      <c r="H45" s="127"/>
      <c r="I45" s="127"/>
      <c r="J45" s="127"/>
      <c r="K45" s="128">
        <f>SUM(K46:K47)</f>
        <v>0</v>
      </c>
      <c r="L45" s="129">
        <f>K45*FRE!$K$106</f>
        <v>0</v>
      </c>
      <c r="M45" s="130">
        <f>IF(SUM($L$25,$L$36,$L$39,$L$40,$L$45,$L$48,$L$55,$L$62,$L$71,$L$75)=0,0,M40+L45/SUM($L$25,$L$36,$L$39,$L$40,$L$45,$L$48,$L$55,$L$62,$L$71,$L$75))</f>
        <v>0</v>
      </c>
      <c r="N45" s="131"/>
      <c r="O45" s="132"/>
      <c r="P45" s="133"/>
      <c r="Q45" s="149"/>
      <c r="R45" s="135"/>
      <c r="S45" s="148"/>
      <c r="T45" s="136"/>
      <c r="U45" s="136"/>
      <c r="V45" s="136"/>
      <c r="W45" s="137"/>
      <c r="X45" s="136"/>
      <c r="Y45" s="136"/>
      <c r="Z45" s="136"/>
      <c r="AA45" s="125"/>
      <c r="AB45" s="136"/>
      <c r="AC45" s="136"/>
      <c r="AD45" s="136"/>
      <c r="AE45" s="125"/>
      <c r="AF45" s="136"/>
      <c r="AG45" s="136"/>
      <c r="AH45" s="136"/>
    </row>
    <row r="46" spans="2:34" s="115" customFormat="1" ht="10.5" customHeight="1">
      <c r="B46" s="138" t="s">
        <v>168</v>
      </c>
      <c r="C46" s="139" t="s">
        <v>169</v>
      </c>
      <c r="D46" s="139"/>
      <c r="E46" s="139"/>
      <c r="F46" s="139"/>
      <c r="G46" s="139"/>
      <c r="H46" s="139"/>
      <c r="I46" s="139"/>
      <c r="J46" s="139"/>
      <c r="K46" s="140"/>
      <c r="L46" s="141">
        <f>K46*FRE!$K$106</f>
        <v>0</v>
      </c>
      <c r="M46" s="142"/>
      <c r="N46" s="143"/>
      <c r="O46" s="144">
        <f>IF($O$24=$T$20,T46,IF($O$24=$X$20,X46,IF($O$24=$AB$20,AB46,AF46)))</f>
        <v>0</v>
      </c>
      <c r="P46" s="145" t="s">
        <v>133</v>
      </c>
      <c r="Q46" s="146">
        <f>IF(OR(FRE!$K$108="não",FRE!$K$108&lt;"0"),IF($O$24=$T$20,U46,IF($O$24=$X$20,Y46,IF($O$24=$AB$20,AC46,AG46))),IF($O$24=$T$20,V46,IF($O$24=$X$20,Z46,IF($O$24=$AB$20,AD46,AH46))))</f>
        <v>0.08</v>
      </c>
      <c r="R46" s="150" t="str">
        <f>IF(OR(K46&lt;O46,K46&gt;Q46),"Excedeu limites","ok")</f>
        <v>ok</v>
      </c>
      <c r="S46" s="148"/>
      <c r="T46" s="123">
        <v>0</v>
      </c>
      <c r="U46" s="123">
        <v>0.15</v>
      </c>
      <c r="V46" s="123">
        <v>0.175</v>
      </c>
      <c r="W46" s="137"/>
      <c r="X46" s="123">
        <v>0</v>
      </c>
      <c r="Y46" s="123">
        <v>0.03</v>
      </c>
      <c r="Z46" s="123">
        <v>0.035</v>
      </c>
      <c r="AA46" s="125"/>
      <c r="AB46" s="123">
        <v>0</v>
      </c>
      <c r="AC46" s="123">
        <v>0.03</v>
      </c>
      <c r="AD46" s="123">
        <v>0.035</v>
      </c>
      <c r="AE46" s="125"/>
      <c r="AF46" s="123">
        <v>0</v>
      </c>
      <c r="AG46" s="123">
        <v>0.08</v>
      </c>
      <c r="AH46" s="123">
        <v>0.095</v>
      </c>
    </row>
    <row r="47" spans="2:34" s="115" customFormat="1" ht="10.5" customHeight="1">
      <c r="B47" s="138" t="s">
        <v>170</v>
      </c>
      <c r="C47" s="139" t="s">
        <v>171</v>
      </c>
      <c r="D47" s="139"/>
      <c r="E47" s="139"/>
      <c r="F47" s="139"/>
      <c r="G47" s="139"/>
      <c r="H47" s="139"/>
      <c r="I47" s="139"/>
      <c r="J47" s="139"/>
      <c r="K47" s="140"/>
      <c r="L47" s="141">
        <f>K47*FRE!$K$106</f>
        <v>0</v>
      </c>
      <c r="M47" s="142"/>
      <c r="N47" s="143"/>
      <c r="O47" s="144">
        <f>IF($O$24=$T$20,T47,IF($O$24=$X$20,X47,IF($O$24=$AB$20,AB47,AF47)))</f>
        <v>0.002</v>
      </c>
      <c r="P47" s="145" t="s">
        <v>133</v>
      </c>
      <c r="Q47" s="146">
        <f>IF(OR(FRE!$K$108="não",FRE!$K$108&lt;"0"),IF($O$24=$T$20,U47,IF($O$24=$X$20,Y47,IF($O$24=$AB$20,AC47,AG47))),IF($O$24=$T$20,V47,IF($O$24=$X$20,Z47,IF($O$24=$AB$20,AD47,AH47))))</f>
        <v>0.025</v>
      </c>
      <c r="R47" s="150" t="str">
        <f>IF(OR(K47&lt;O47,K47&gt;Q47),"Excedeu limites","ok")</f>
        <v>Excedeu limites</v>
      </c>
      <c r="S47" s="148"/>
      <c r="T47" s="123">
        <v>0.005</v>
      </c>
      <c r="U47" s="123">
        <v>0.03</v>
      </c>
      <c r="V47" s="123">
        <v>0.035</v>
      </c>
      <c r="W47" s="137"/>
      <c r="X47" s="123">
        <v>0.002</v>
      </c>
      <c r="Y47" s="123">
        <v>0.025</v>
      </c>
      <c r="Z47" s="123">
        <v>0.03</v>
      </c>
      <c r="AA47" s="125"/>
      <c r="AB47" s="123">
        <v>0.002</v>
      </c>
      <c r="AC47" s="123">
        <v>0.025</v>
      </c>
      <c r="AD47" s="123">
        <v>0.03</v>
      </c>
      <c r="AE47" s="125"/>
      <c r="AF47" s="123">
        <v>0.002</v>
      </c>
      <c r="AG47" s="123">
        <v>0.025</v>
      </c>
      <c r="AH47" s="123">
        <v>0.03</v>
      </c>
    </row>
    <row r="48" spans="2:34" s="115" customFormat="1" ht="10.5" customHeight="1">
      <c r="B48" s="126">
        <v>6</v>
      </c>
      <c r="C48" s="127" t="s">
        <v>172</v>
      </c>
      <c r="D48" s="127"/>
      <c r="E48" s="127"/>
      <c r="F48" s="127"/>
      <c r="G48" s="127"/>
      <c r="H48" s="127"/>
      <c r="I48" s="127"/>
      <c r="J48" s="127"/>
      <c r="K48" s="128">
        <f>SUM(K49:K54)</f>
        <v>0</v>
      </c>
      <c r="L48" s="129">
        <f>K48*FRE!$K$106</f>
        <v>0</v>
      </c>
      <c r="M48" s="130">
        <f>IF(SUM($L$25,$L$36,$L$39,$L$40,$L$45,$L$48,$L$55,$L$62,$L$71,$L$75)=0,0,M45+L48/SUM($L$25,$L$36,$L$39,$L$40,$L$45,$L$48,$L$55,$L$62,$L$71,$L$75))</f>
        <v>0</v>
      </c>
      <c r="N48" s="131"/>
      <c r="O48" s="132"/>
      <c r="P48" s="133"/>
      <c r="Q48" s="149"/>
      <c r="R48" s="135"/>
      <c r="S48" s="148"/>
      <c r="T48" s="136"/>
      <c r="U48" s="136"/>
      <c r="V48" s="136"/>
      <c r="W48" s="137"/>
      <c r="X48" s="136"/>
      <c r="Y48" s="136"/>
      <c r="Z48" s="136"/>
      <c r="AA48" s="125"/>
      <c r="AB48" s="136"/>
      <c r="AC48" s="136"/>
      <c r="AD48" s="136"/>
      <c r="AE48" s="125"/>
      <c r="AF48" s="136"/>
      <c r="AG48" s="136"/>
      <c r="AH48" s="136"/>
    </row>
    <row r="49" spans="2:34" s="115" customFormat="1" ht="10.5" customHeight="1">
      <c r="B49" s="138" t="s">
        <v>173</v>
      </c>
      <c r="C49" s="139" t="s">
        <v>174</v>
      </c>
      <c r="D49" s="139"/>
      <c r="E49" s="139"/>
      <c r="F49" s="139"/>
      <c r="G49" s="139"/>
      <c r="H49" s="139"/>
      <c r="I49" s="139"/>
      <c r="J49" s="139"/>
      <c r="K49" s="140"/>
      <c r="L49" s="141">
        <f>K49*FRE!$K$106</f>
        <v>0</v>
      </c>
      <c r="M49" s="142"/>
      <c r="N49" s="143"/>
      <c r="O49" s="144">
        <f aca="true" t="shared" si="6" ref="O49:O54">IF($O$24=$T$20,T49,IF($O$24=$X$20,X49,IF($O$24=$AB$20,AB49,AF49)))</f>
        <v>0.02</v>
      </c>
      <c r="P49" s="145" t="s">
        <v>133</v>
      </c>
      <c r="Q49" s="146">
        <f>IF(OR(FRE!$K$108="não",FRE!$K$108&lt;"0"),IF($O$24=$T$20,U49,IF($O$24=$X$20,Y49,IF($O$24=$AB$20,AC49,AG49))),IF($O$24=$T$20,V49,IF($O$24=$X$20,Z49,IF($O$24=$AB$20,AD49,AH49))))</f>
        <v>0.08</v>
      </c>
      <c r="R49" s="150" t="str">
        <f aca="true" t="shared" si="7" ref="R49:R54">IF(OR(K49&lt;O49,K49&gt;Q49),"Excedeu limites","ok")</f>
        <v>Excedeu limites</v>
      </c>
      <c r="S49" s="148"/>
      <c r="T49" s="123">
        <v>0.04</v>
      </c>
      <c r="U49" s="123">
        <v>0.08</v>
      </c>
      <c r="V49" s="123">
        <v>0.095</v>
      </c>
      <c r="W49" s="137"/>
      <c r="X49" s="123">
        <v>0.04</v>
      </c>
      <c r="Y49" s="123">
        <v>0.08</v>
      </c>
      <c r="Z49" s="123">
        <v>0.095</v>
      </c>
      <c r="AA49" s="125"/>
      <c r="AB49" s="123">
        <v>0.01</v>
      </c>
      <c r="AC49" s="123">
        <v>0.06</v>
      </c>
      <c r="AD49" s="123">
        <v>0.07</v>
      </c>
      <c r="AE49" s="125"/>
      <c r="AF49" s="123">
        <v>0.02</v>
      </c>
      <c r="AG49" s="123">
        <v>0.08</v>
      </c>
      <c r="AH49" s="123">
        <v>0.095</v>
      </c>
    </row>
    <row r="50" spans="2:34" s="115" customFormat="1" ht="10.5" customHeight="1">
      <c r="B50" s="138" t="s">
        <v>175</v>
      </c>
      <c r="C50" s="139" t="s">
        <v>176</v>
      </c>
      <c r="D50" s="139"/>
      <c r="E50" s="139"/>
      <c r="F50" s="139"/>
      <c r="G50" s="139"/>
      <c r="H50" s="139"/>
      <c r="I50" s="139"/>
      <c r="J50" s="139"/>
      <c r="K50" s="140"/>
      <c r="L50" s="141">
        <f>K50*FRE!$K$106</f>
        <v>0</v>
      </c>
      <c r="M50" s="142"/>
      <c r="N50" s="143"/>
      <c r="O50" s="144">
        <f t="shared" si="6"/>
        <v>0.025</v>
      </c>
      <c r="P50" s="145" t="s">
        <v>133</v>
      </c>
      <c r="Q50" s="146">
        <f>IF(OR(FRE!$K$108="não",FRE!$K$108&lt;"0"),IF($O$24=$T$20,U50,IF($O$24=$X$20,Y50,IF($O$24=$AB$20,AC50,AG50))),IF($O$24=$T$20,V50,IF($O$24=$X$20,Z50,IF($O$24=$AB$20,AD50,AH50))))</f>
        <v>0.06</v>
      </c>
      <c r="R50" s="150" t="str">
        <f t="shared" si="7"/>
        <v>Excedeu limites</v>
      </c>
      <c r="S50" s="148"/>
      <c r="T50" s="123">
        <v>0.03</v>
      </c>
      <c r="U50" s="123">
        <v>0.06</v>
      </c>
      <c r="V50" s="123">
        <v>0.07</v>
      </c>
      <c r="W50" s="137"/>
      <c r="X50" s="123">
        <v>0.025</v>
      </c>
      <c r="Y50" s="123">
        <v>0.06</v>
      </c>
      <c r="Z50" s="123">
        <v>0.07</v>
      </c>
      <c r="AA50" s="125"/>
      <c r="AB50" s="123">
        <v>0.01</v>
      </c>
      <c r="AC50" s="123">
        <v>0.06</v>
      </c>
      <c r="AD50" s="123">
        <v>0.07</v>
      </c>
      <c r="AE50" s="125"/>
      <c r="AF50" s="123">
        <v>0.025</v>
      </c>
      <c r="AG50" s="123">
        <v>0.06</v>
      </c>
      <c r="AH50" s="123">
        <v>0.07</v>
      </c>
    </row>
    <row r="51" spans="2:34" s="115" customFormat="1" ht="10.5" customHeight="1">
      <c r="B51" s="138" t="s">
        <v>177</v>
      </c>
      <c r="C51" s="139" t="s">
        <v>178</v>
      </c>
      <c r="D51" s="139"/>
      <c r="E51" s="139"/>
      <c r="F51" s="139"/>
      <c r="G51" s="139"/>
      <c r="H51" s="139"/>
      <c r="I51" s="139"/>
      <c r="J51" s="139"/>
      <c r="K51" s="140"/>
      <c r="L51" s="141">
        <f>K51*FRE!$K$106</f>
        <v>0</v>
      </c>
      <c r="M51" s="142"/>
      <c r="N51" s="143"/>
      <c r="O51" s="144">
        <f t="shared" si="6"/>
        <v>0.02</v>
      </c>
      <c r="P51" s="145" t="s">
        <v>133</v>
      </c>
      <c r="Q51" s="146">
        <f>IF(OR(FRE!$K$108="não",FRE!$K$108&lt;"0"),IF($O$24=$T$20,U51,IF($O$24=$X$20,Y51,IF($O$24=$AB$20,AC51,AG51))),IF($O$24=$T$20,V51,IF($O$24=$X$20,Z51,IF($O$24=$AB$20,AD51,AH51))))</f>
        <v>0.06</v>
      </c>
      <c r="R51" s="150" t="str">
        <f t="shared" si="7"/>
        <v>Excedeu limites</v>
      </c>
      <c r="S51" s="148"/>
      <c r="T51" s="123">
        <v>0.04</v>
      </c>
      <c r="U51" s="123">
        <v>0.08</v>
      </c>
      <c r="V51" s="123">
        <v>0.095</v>
      </c>
      <c r="W51" s="137"/>
      <c r="X51" s="123">
        <v>0.04</v>
      </c>
      <c r="Y51" s="123">
        <v>0.06</v>
      </c>
      <c r="Z51" s="123">
        <v>0.07</v>
      </c>
      <c r="AA51" s="125"/>
      <c r="AB51" s="123">
        <v>0.04</v>
      </c>
      <c r="AC51" s="123">
        <v>0.08</v>
      </c>
      <c r="AD51" s="123">
        <v>0.095</v>
      </c>
      <c r="AE51" s="125"/>
      <c r="AF51" s="123">
        <v>0.02</v>
      </c>
      <c r="AG51" s="123">
        <v>0.06</v>
      </c>
      <c r="AH51" s="123">
        <v>0.07</v>
      </c>
    </row>
    <row r="52" spans="2:34" s="115" customFormat="1" ht="10.5" customHeight="1">
      <c r="B52" s="138" t="s">
        <v>179</v>
      </c>
      <c r="C52" s="139" t="s">
        <v>180</v>
      </c>
      <c r="D52" s="139"/>
      <c r="E52" s="139"/>
      <c r="F52" s="139"/>
      <c r="G52" s="139"/>
      <c r="H52" s="139"/>
      <c r="I52" s="139"/>
      <c r="J52" s="139"/>
      <c r="K52" s="140"/>
      <c r="L52" s="141">
        <f>K52*FRE!$K$106</f>
        <v>0</v>
      </c>
      <c r="M52" s="142"/>
      <c r="N52" s="143"/>
      <c r="O52" s="144">
        <f t="shared" si="6"/>
        <v>0</v>
      </c>
      <c r="P52" s="145" t="s">
        <v>133</v>
      </c>
      <c r="Q52" s="146">
        <f>IF(OR(FRE!$K$108="não",FRE!$K$108&lt;"0"),IF($O$24=$T$20,U52,IF($O$24=$X$20,Y52,IF($O$24=$AB$20,AC52,AG52))),IF($O$24=$T$20,V52,IF($O$24=$X$20,Z52,IF($O$24=$AB$20,AD52,AH52))))</f>
        <v>0.03</v>
      </c>
      <c r="R52" s="150" t="str">
        <f t="shared" si="7"/>
        <v>ok</v>
      </c>
      <c r="S52" s="148"/>
      <c r="T52" s="123">
        <v>0.005</v>
      </c>
      <c r="U52" s="123">
        <v>0.04</v>
      </c>
      <c r="V52" s="123">
        <v>0.045</v>
      </c>
      <c r="W52" s="137"/>
      <c r="X52" s="123">
        <v>0.005</v>
      </c>
      <c r="Y52" s="123">
        <v>0.03</v>
      </c>
      <c r="Z52" s="123">
        <v>0.035</v>
      </c>
      <c r="AA52" s="125"/>
      <c r="AB52" s="123">
        <v>0.005</v>
      </c>
      <c r="AC52" s="123">
        <v>0.03</v>
      </c>
      <c r="AD52" s="123">
        <v>0.035</v>
      </c>
      <c r="AE52" s="125"/>
      <c r="AF52" s="123">
        <v>0</v>
      </c>
      <c r="AG52" s="123">
        <v>0.03</v>
      </c>
      <c r="AH52" s="123">
        <v>0.035</v>
      </c>
    </row>
    <row r="53" spans="2:34" s="115" customFormat="1" ht="10.5" customHeight="1">
      <c r="B53" s="138" t="s">
        <v>181</v>
      </c>
      <c r="C53" s="139" t="s">
        <v>182</v>
      </c>
      <c r="D53" s="139"/>
      <c r="E53" s="139"/>
      <c r="F53" s="139"/>
      <c r="G53" s="139"/>
      <c r="H53" s="139"/>
      <c r="I53" s="139"/>
      <c r="J53" s="139"/>
      <c r="K53" s="140"/>
      <c r="L53" s="141">
        <f>K53*FRE!$K$106</f>
        <v>0</v>
      </c>
      <c r="M53" s="142"/>
      <c r="N53" s="143"/>
      <c r="O53" s="144">
        <f t="shared" si="6"/>
        <v>0.07</v>
      </c>
      <c r="P53" s="145" t="s">
        <v>133</v>
      </c>
      <c r="Q53" s="146">
        <f>IF(OR(FRE!$K$108="não",FRE!$K$108&lt;"0"),IF($O$24=$T$20,U53,IF($O$24=$X$20,Y53,IF($O$24=$AB$20,AC53,AG53))),IF($O$24=$T$20,V53,IF($O$24=$X$20,Z53,IF($O$24=$AB$20,AD53,AH53))))</f>
        <v>0.12</v>
      </c>
      <c r="R53" s="150" t="str">
        <f t="shared" si="7"/>
        <v>Excedeu limites</v>
      </c>
      <c r="S53" s="148"/>
      <c r="T53" s="123">
        <v>0.06</v>
      </c>
      <c r="U53" s="123">
        <v>0.09</v>
      </c>
      <c r="V53" s="123">
        <v>0.105</v>
      </c>
      <c r="W53" s="137"/>
      <c r="X53" s="123">
        <v>0.05</v>
      </c>
      <c r="Y53" s="123">
        <v>0.09</v>
      </c>
      <c r="Z53" s="123">
        <v>0.1</v>
      </c>
      <c r="AA53" s="125"/>
      <c r="AB53" s="123">
        <v>0.025</v>
      </c>
      <c r="AC53" s="123">
        <v>0.09</v>
      </c>
      <c r="AD53" s="123">
        <v>0.1</v>
      </c>
      <c r="AE53" s="125"/>
      <c r="AF53" s="123">
        <v>0.07</v>
      </c>
      <c r="AG53" s="123">
        <v>0.12</v>
      </c>
      <c r="AH53" s="123">
        <v>0.14</v>
      </c>
    </row>
    <row r="54" spans="2:34" s="115" customFormat="1" ht="10.5" customHeight="1">
      <c r="B54" s="138" t="s">
        <v>183</v>
      </c>
      <c r="C54" s="139" t="s">
        <v>184</v>
      </c>
      <c r="D54" s="139"/>
      <c r="E54" s="139"/>
      <c r="F54" s="139"/>
      <c r="G54" s="139"/>
      <c r="H54" s="139"/>
      <c r="I54" s="139"/>
      <c r="J54" s="139"/>
      <c r="K54" s="140"/>
      <c r="L54" s="141">
        <f>K54*FRE!$K$106</f>
        <v>0</v>
      </c>
      <c r="M54" s="142"/>
      <c r="N54" s="143"/>
      <c r="O54" s="144">
        <f t="shared" si="6"/>
        <v>0</v>
      </c>
      <c r="P54" s="145" t="s">
        <v>133</v>
      </c>
      <c r="Q54" s="146">
        <f>IF(OR(FRE!$K$108="não",FRE!$K$108&lt;"0"),IF($O$24=$T$20,U54,IF($O$24=$X$20,Y54,IF($O$24=$AB$20,AC54,AG54))),IF($O$24=$T$20,V54,IF($O$24=$X$20,Z54,IF($O$24=$AB$20,AD54,AH54))))</f>
        <v>0.05</v>
      </c>
      <c r="R54" s="150" t="str">
        <f t="shared" si="7"/>
        <v>ok</v>
      </c>
      <c r="S54" s="148"/>
      <c r="T54" s="123">
        <v>0</v>
      </c>
      <c r="U54" s="123">
        <v>0.02</v>
      </c>
      <c r="V54" s="123">
        <v>0.025</v>
      </c>
      <c r="W54" s="137"/>
      <c r="X54" s="123">
        <v>0</v>
      </c>
      <c r="Y54" s="123">
        <v>0.05</v>
      </c>
      <c r="Z54" s="123">
        <v>0.06</v>
      </c>
      <c r="AA54" s="125"/>
      <c r="AB54" s="123">
        <v>0.01</v>
      </c>
      <c r="AC54" s="123">
        <v>0.05</v>
      </c>
      <c r="AD54" s="123">
        <v>0.06</v>
      </c>
      <c r="AE54" s="125"/>
      <c r="AF54" s="123">
        <v>0</v>
      </c>
      <c r="AG54" s="123">
        <v>0.05</v>
      </c>
      <c r="AH54" s="123">
        <v>0.06</v>
      </c>
    </row>
    <row r="55" spans="2:34" s="115" customFormat="1" ht="10.5" customHeight="1">
      <c r="B55" s="126">
        <v>7</v>
      </c>
      <c r="C55" s="127" t="s">
        <v>185</v>
      </c>
      <c r="D55" s="127"/>
      <c r="E55" s="127"/>
      <c r="F55" s="127"/>
      <c r="G55" s="127"/>
      <c r="H55" s="127"/>
      <c r="I55" s="127"/>
      <c r="J55" s="127"/>
      <c r="K55" s="128">
        <f>SUM(K56:K61)</f>
        <v>0</v>
      </c>
      <c r="L55" s="129">
        <f>K55*FRE!$K$106</f>
        <v>0</v>
      </c>
      <c r="M55" s="130">
        <f>IF(SUM($L$25,$L$36,$L$39,$L$40,$L$45,$L$48,$L$55,$L$62,$L$71,$L$75)=0,0,M48+L55/SUM($L$25,$L$36,$L$39,$L$40,$L$45,$L$48,$L$55,$L$62,$L$71,$L$75))</f>
        <v>0</v>
      </c>
      <c r="N55" s="131"/>
      <c r="O55" s="132"/>
      <c r="P55" s="133"/>
      <c r="Q55" s="149"/>
      <c r="R55" s="135"/>
      <c r="S55" s="148"/>
      <c r="T55" s="136"/>
      <c r="U55" s="136"/>
      <c r="V55" s="136"/>
      <c r="W55" s="137"/>
      <c r="X55" s="136"/>
      <c r="Y55" s="136"/>
      <c r="Z55" s="136"/>
      <c r="AA55" s="125"/>
      <c r="AB55" s="136"/>
      <c r="AC55" s="136"/>
      <c r="AD55" s="136"/>
      <c r="AE55" s="125"/>
      <c r="AF55" s="136"/>
      <c r="AG55" s="136"/>
      <c r="AH55" s="136"/>
    </row>
    <row r="56" spans="2:34" s="115" customFormat="1" ht="10.5" customHeight="1">
      <c r="B56" s="138" t="s">
        <v>186</v>
      </c>
      <c r="C56" s="139" t="s">
        <v>187</v>
      </c>
      <c r="D56" s="139"/>
      <c r="E56" s="139"/>
      <c r="F56" s="139"/>
      <c r="G56" s="139"/>
      <c r="H56" s="139"/>
      <c r="I56" s="139"/>
      <c r="J56" s="139"/>
      <c r="K56" s="140"/>
      <c r="L56" s="141">
        <f>K56*FRE!$K$106</f>
        <v>0</v>
      </c>
      <c r="M56" s="142"/>
      <c r="N56" s="143"/>
      <c r="O56" s="144">
        <f aca="true" t="shared" si="8" ref="O56:O61">IF($O$24=$T$20,T56,IF($O$24=$X$20,X56,IF($O$24=$AB$20,AB56,AF56)))</f>
        <v>0</v>
      </c>
      <c r="P56" s="145" t="s">
        <v>133</v>
      </c>
      <c r="Q56" s="146">
        <f>IF(OR(FRE!$K$108="não",FRE!$K$108&lt;"0"),IF($O$24=$T$20,U56,IF($O$24=$X$20,Y56,IF($O$24=$AB$20,AC56,AG56))),IF($O$24=$T$20,V56,IF($O$24=$X$20,Z56,IF($O$24=$AB$20,AD56,AH56))))</f>
        <v>0.04</v>
      </c>
      <c r="R56" s="150" t="str">
        <f aca="true" t="shared" si="9" ref="R56:R61">IF(OR(K56&lt;O56,K56&gt;Q56),"Excedeu limites","ok")</f>
        <v>ok</v>
      </c>
      <c r="S56" s="148"/>
      <c r="T56" s="123">
        <v>0</v>
      </c>
      <c r="U56" s="123">
        <v>0.04</v>
      </c>
      <c r="V56" s="123">
        <v>0.045</v>
      </c>
      <c r="W56" s="137"/>
      <c r="X56" s="123">
        <v>0</v>
      </c>
      <c r="Y56" s="123">
        <v>0.04</v>
      </c>
      <c r="Z56" s="123">
        <v>0.045</v>
      </c>
      <c r="AA56" s="125"/>
      <c r="AB56" s="123">
        <v>0</v>
      </c>
      <c r="AC56" s="123">
        <v>0.04</v>
      </c>
      <c r="AD56" s="123">
        <v>0.045</v>
      </c>
      <c r="AE56" s="125"/>
      <c r="AF56" s="123">
        <v>0</v>
      </c>
      <c r="AG56" s="123">
        <v>0.04</v>
      </c>
      <c r="AH56" s="123">
        <v>0.045</v>
      </c>
    </row>
    <row r="57" spans="2:34" s="115" customFormat="1" ht="10.5" customHeight="1">
      <c r="B57" s="138" t="s">
        <v>188</v>
      </c>
      <c r="C57" s="139" t="s">
        <v>189</v>
      </c>
      <c r="D57" s="139"/>
      <c r="E57" s="139"/>
      <c r="F57" s="139"/>
      <c r="G57" s="139"/>
      <c r="H57" s="139"/>
      <c r="I57" s="139"/>
      <c r="J57" s="139"/>
      <c r="K57" s="140"/>
      <c r="L57" s="141">
        <f>K57*FRE!$K$106</f>
        <v>0</v>
      </c>
      <c r="M57" s="142"/>
      <c r="N57" s="143"/>
      <c r="O57" s="144">
        <f t="shared" si="8"/>
        <v>0.02</v>
      </c>
      <c r="P57" s="145" t="s">
        <v>133</v>
      </c>
      <c r="Q57" s="146">
        <f>IF(OR(FRE!$K$108="não",FRE!$K$108&lt;"0"),IF($O$24=$T$20,U57,IF($O$24=$X$20,Y57,IF($O$24=$AB$20,AC57,AG57))),IF($O$24=$T$20,V57,IF($O$24=$X$20,Z57,IF($O$24=$AB$20,AD57,AH57))))</f>
        <v>0.07</v>
      </c>
      <c r="R57" s="150" t="str">
        <f t="shared" si="9"/>
        <v>Excedeu limites</v>
      </c>
      <c r="S57" s="148"/>
      <c r="T57" s="123">
        <v>0.01</v>
      </c>
      <c r="U57" s="123">
        <v>0.1</v>
      </c>
      <c r="V57" s="123">
        <v>0.12</v>
      </c>
      <c r="W57" s="137"/>
      <c r="X57" s="123">
        <v>0.02</v>
      </c>
      <c r="Y57" s="123">
        <v>0.07</v>
      </c>
      <c r="Z57" s="123">
        <v>0.085</v>
      </c>
      <c r="AA57" s="125"/>
      <c r="AB57" s="123">
        <v>0.02</v>
      </c>
      <c r="AC57" s="123">
        <v>0.07</v>
      </c>
      <c r="AD57" s="123">
        <v>0.085</v>
      </c>
      <c r="AE57" s="125"/>
      <c r="AF57" s="123">
        <v>0.02</v>
      </c>
      <c r="AG57" s="123">
        <v>0.07</v>
      </c>
      <c r="AH57" s="123">
        <v>0.085</v>
      </c>
    </row>
    <row r="58" spans="2:34" s="115" customFormat="1" ht="10.5" customHeight="1">
      <c r="B58" s="138" t="s">
        <v>190</v>
      </c>
      <c r="C58" s="139" t="s">
        <v>191</v>
      </c>
      <c r="D58" s="139"/>
      <c r="E58" s="139"/>
      <c r="F58" s="139"/>
      <c r="G58" s="139"/>
      <c r="H58" s="139"/>
      <c r="I58" s="139"/>
      <c r="J58" s="139"/>
      <c r="K58" s="140"/>
      <c r="L58" s="141">
        <f>K58*FRE!$K$106</f>
        <v>0</v>
      </c>
      <c r="M58" s="142"/>
      <c r="N58" s="143"/>
      <c r="O58" s="144">
        <f t="shared" si="8"/>
        <v>0</v>
      </c>
      <c r="P58" s="145" t="s">
        <v>133</v>
      </c>
      <c r="Q58" s="146">
        <f>IF(OR(FRE!$K$108="não",FRE!$K$108&lt;"0"),IF($O$24=$T$20,U58,IF($O$24=$X$20,Y58,IF($O$24=$AB$20,AC58,AG58))),IF($O$24=$T$20,V58,IF($O$24=$X$20,Z58,IF($O$24=$AB$20,AD58,AH58))))</f>
        <v>0.03</v>
      </c>
      <c r="R58" s="150" t="str">
        <f t="shared" si="9"/>
        <v>ok</v>
      </c>
      <c r="S58" s="148"/>
      <c r="T58" s="123">
        <v>0</v>
      </c>
      <c r="U58" s="123">
        <v>0.03</v>
      </c>
      <c r="V58" s="123">
        <v>0.035</v>
      </c>
      <c r="W58" s="137"/>
      <c r="X58" s="123">
        <v>0</v>
      </c>
      <c r="Y58" s="123">
        <v>0.03</v>
      </c>
      <c r="Z58" s="123">
        <v>0.035</v>
      </c>
      <c r="AA58" s="125"/>
      <c r="AB58" s="123">
        <v>0</v>
      </c>
      <c r="AC58" s="123">
        <v>0.03</v>
      </c>
      <c r="AD58" s="123">
        <v>0.035</v>
      </c>
      <c r="AE58" s="125"/>
      <c r="AF58" s="123">
        <v>0</v>
      </c>
      <c r="AG58" s="123">
        <v>0.03</v>
      </c>
      <c r="AH58" s="123">
        <v>0.035</v>
      </c>
    </row>
    <row r="59" spans="2:34" s="115" customFormat="1" ht="10.5" customHeight="1">
      <c r="B59" s="138" t="s">
        <v>192</v>
      </c>
      <c r="C59" s="139" t="s">
        <v>193</v>
      </c>
      <c r="D59" s="139"/>
      <c r="E59" s="139"/>
      <c r="F59" s="139"/>
      <c r="G59" s="139"/>
      <c r="H59" s="139"/>
      <c r="I59" s="139"/>
      <c r="J59" s="139"/>
      <c r="K59" s="140"/>
      <c r="L59" s="141">
        <f>K59*FRE!$K$106</f>
        <v>0</v>
      </c>
      <c r="M59" s="142"/>
      <c r="N59" s="143"/>
      <c r="O59" s="144">
        <f t="shared" si="8"/>
        <v>0.01</v>
      </c>
      <c r="P59" s="145" t="s">
        <v>133</v>
      </c>
      <c r="Q59" s="146">
        <f>IF(OR(FRE!$K$108="não",FRE!$K$108&lt;"0"),IF($O$24=$T$20,U59,IF($O$24=$X$20,Y59,IF($O$24=$AB$20,AC59,AG59))),IF($O$24=$T$20,V59,IF($O$24=$X$20,Z59,IF($O$24=$AB$20,AD59,AH59))))</f>
        <v>0.03</v>
      </c>
      <c r="R59" s="150" t="str">
        <f t="shared" si="9"/>
        <v>Excedeu limites</v>
      </c>
      <c r="S59" s="148"/>
      <c r="T59" s="123">
        <v>0.015</v>
      </c>
      <c r="U59" s="123">
        <v>0.035</v>
      </c>
      <c r="V59" s="123">
        <v>0.04</v>
      </c>
      <c r="W59" s="137"/>
      <c r="X59" s="123">
        <v>0.01</v>
      </c>
      <c r="Y59" s="123">
        <v>0.03</v>
      </c>
      <c r="Z59" s="123">
        <v>0.035</v>
      </c>
      <c r="AA59" s="125"/>
      <c r="AB59" s="123">
        <v>0.01</v>
      </c>
      <c r="AC59" s="123">
        <v>0.03</v>
      </c>
      <c r="AD59" s="123">
        <v>0.035</v>
      </c>
      <c r="AE59" s="125"/>
      <c r="AF59" s="123">
        <v>0.01</v>
      </c>
      <c r="AG59" s="123">
        <v>0.03</v>
      </c>
      <c r="AH59" s="123">
        <v>0.035</v>
      </c>
    </row>
    <row r="60" spans="2:34" s="115" customFormat="1" ht="10.5" customHeight="1">
      <c r="B60" s="138" t="s">
        <v>194</v>
      </c>
      <c r="C60" s="139" t="s">
        <v>195</v>
      </c>
      <c r="D60" s="139"/>
      <c r="E60" s="139"/>
      <c r="F60" s="139"/>
      <c r="G60" s="139"/>
      <c r="H60" s="139"/>
      <c r="I60" s="139"/>
      <c r="J60" s="139"/>
      <c r="K60" s="140"/>
      <c r="L60" s="141">
        <f>K60*FRE!$K$106</f>
        <v>0</v>
      </c>
      <c r="M60" s="142"/>
      <c r="N60" s="143"/>
      <c r="O60" s="144">
        <f t="shared" si="8"/>
        <v>0.01</v>
      </c>
      <c r="P60" s="145" t="s">
        <v>133</v>
      </c>
      <c r="Q60" s="146">
        <f>IF(OR(FRE!$K$108="não",FRE!$K$108&lt;"0"),IF($O$24=$T$20,U60,IF($O$24=$X$20,Y60,IF($O$24=$AB$20,AC60,AG60))),IF($O$24=$T$20,V60,IF($O$24=$X$20,Z60,IF($O$24=$AB$20,AD60,AH60))))</f>
        <v>0.04</v>
      </c>
      <c r="R60" s="150" t="str">
        <f t="shared" si="9"/>
        <v>Excedeu limites</v>
      </c>
      <c r="S60" s="148"/>
      <c r="T60" s="123">
        <v>0.01</v>
      </c>
      <c r="U60" s="123">
        <v>0.04</v>
      </c>
      <c r="V60" s="123">
        <v>0.045</v>
      </c>
      <c r="W60" s="137"/>
      <c r="X60" s="123">
        <v>0.01</v>
      </c>
      <c r="Y60" s="123">
        <v>0.04</v>
      </c>
      <c r="Z60" s="123">
        <v>0.045</v>
      </c>
      <c r="AA60" s="125"/>
      <c r="AB60" s="123">
        <v>0.01</v>
      </c>
      <c r="AC60" s="123">
        <v>0.04</v>
      </c>
      <c r="AD60" s="123">
        <v>0.045</v>
      </c>
      <c r="AE60" s="125"/>
      <c r="AF60" s="123">
        <v>0.01</v>
      </c>
      <c r="AG60" s="123">
        <v>0.04</v>
      </c>
      <c r="AH60" s="123">
        <v>0.045</v>
      </c>
    </row>
    <row r="61" spans="2:34" s="115" customFormat="1" ht="10.5" customHeight="1">
      <c r="B61" s="138" t="s">
        <v>196</v>
      </c>
      <c r="C61" s="139" t="s">
        <v>197</v>
      </c>
      <c r="D61" s="139"/>
      <c r="E61" s="139"/>
      <c r="F61" s="139"/>
      <c r="G61" s="139"/>
      <c r="H61" s="139"/>
      <c r="I61" s="139"/>
      <c r="J61" s="139"/>
      <c r="K61" s="140"/>
      <c r="L61" s="141">
        <f>K61*FRE!$K$106</f>
        <v>0</v>
      </c>
      <c r="M61" s="142"/>
      <c r="N61" s="143"/>
      <c r="O61" s="144">
        <f t="shared" si="8"/>
        <v>0</v>
      </c>
      <c r="P61" s="145" t="s">
        <v>133</v>
      </c>
      <c r="Q61" s="146">
        <f>IF(OR(FRE!$K$108="não",FRE!$K$108&lt;"0"),IF($O$24=$T$20,U61,IF($O$24=$X$20,Y61,IF($O$24=$AB$20,AC61,AG61))),IF($O$24=$T$20,V61,IF($O$24=$X$20,Z61,IF($O$24=$AB$20,AD61,AH61))))</f>
        <v>0.07</v>
      </c>
      <c r="R61" s="150" t="str">
        <f t="shared" si="9"/>
        <v>ok</v>
      </c>
      <c r="S61" s="148"/>
      <c r="T61" s="123">
        <v>0</v>
      </c>
      <c r="U61" s="123">
        <v>0.07</v>
      </c>
      <c r="V61" s="123">
        <v>0.08</v>
      </c>
      <c r="W61" s="137"/>
      <c r="X61" s="123">
        <v>0</v>
      </c>
      <c r="Y61" s="123">
        <v>0.07</v>
      </c>
      <c r="Z61" s="123">
        <v>0.085</v>
      </c>
      <c r="AA61" s="125"/>
      <c r="AB61" s="123">
        <v>0</v>
      </c>
      <c r="AC61" s="123">
        <v>0.07</v>
      </c>
      <c r="AD61" s="123">
        <v>0.085</v>
      </c>
      <c r="AE61" s="125"/>
      <c r="AF61" s="123">
        <v>0</v>
      </c>
      <c r="AG61" s="123">
        <v>0.07</v>
      </c>
      <c r="AH61" s="123">
        <v>0.085</v>
      </c>
    </row>
    <row r="62" spans="2:34" s="115" customFormat="1" ht="10.5" customHeight="1">
      <c r="B62" s="126">
        <v>8</v>
      </c>
      <c r="C62" s="127" t="s">
        <v>198</v>
      </c>
      <c r="D62" s="127"/>
      <c r="E62" s="127"/>
      <c r="F62" s="127"/>
      <c r="G62" s="127"/>
      <c r="H62" s="127"/>
      <c r="I62" s="127"/>
      <c r="J62" s="127"/>
      <c r="K62" s="128">
        <f>SUM(K63:K70)</f>
        <v>0</v>
      </c>
      <c r="L62" s="129">
        <f>K62*FRE!$K$106</f>
        <v>0</v>
      </c>
      <c r="M62" s="130">
        <f>IF(SUM($L$25,$L$36,$L$39,$L$40,$L$45,$L$48,$L$55,$L$62,$L$71,$L$75)=0,0,M55+L62/SUM($L$25,$L$36,$L$39,$L$40,$L$45,$L$48,$L$55,$L$62,$L$71,$L$75))</f>
        <v>0</v>
      </c>
      <c r="N62" s="131"/>
      <c r="O62" s="132"/>
      <c r="P62" s="133"/>
      <c r="Q62" s="149"/>
      <c r="R62" s="135"/>
      <c r="S62" s="148"/>
      <c r="T62" s="136"/>
      <c r="U62" s="136"/>
      <c r="V62" s="136"/>
      <c r="W62" s="137"/>
      <c r="X62" s="136"/>
      <c r="Y62" s="136"/>
      <c r="Z62" s="136"/>
      <c r="AA62" s="125"/>
      <c r="AB62" s="136"/>
      <c r="AC62" s="136"/>
      <c r="AD62" s="136"/>
      <c r="AE62" s="125"/>
      <c r="AF62" s="136"/>
      <c r="AG62" s="136"/>
      <c r="AH62" s="136"/>
    </row>
    <row r="63" spans="2:34" s="115" customFormat="1" ht="10.5" customHeight="1">
      <c r="B63" s="138" t="s">
        <v>199</v>
      </c>
      <c r="C63" s="139" t="s">
        <v>200</v>
      </c>
      <c r="D63" s="139"/>
      <c r="E63" s="139"/>
      <c r="F63" s="139"/>
      <c r="G63" s="139"/>
      <c r="H63" s="139"/>
      <c r="I63" s="139"/>
      <c r="J63" s="139"/>
      <c r="K63" s="140"/>
      <c r="L63" s="141">
        <f>K63*FRE!$K$106</f>
        <v>0</v>
      </c>
      <c r="M63" s="142"/>
      <c r="N63" s="143"/>
      <c r="O63" s="144">
        <f aca="true" t="shared" si="10" ref="O63:O70">IF($O$24=$T$20,T63,IF($O$24=$X$20,X63,IF($O$24=$AB$20,AB63,AF63)))</f>
        <v>0.06</v>
      </c>
      <c r="P63" s="145" t="s">
        <v>133</v>
      </c>
      <c r="Q63" s="146">
        <f>IF(OR(FRE!$K$108="não",FRE!$K$108&lt;"0"),IF($O$24=$T$20,U63,IF($O$24=$X$20,Y63,IF($O$24=$AB$20,AC63,AG63))),IF($O$24=$T$20,V63,IF($O$24=$X$20,Z63,IF($O$24=$AB$20,AD63,AH63))))</f>
        <v>0.1</v>
      </c>
      <c r="R63" s="150" t="str">
        <f aca="true" t="shared" si="11" ref="R63:R70">IF(OR(K63&lt;O63,K63&gt;Q63),"Excedeu limites","ok")</f>
        <v>Excedeu limites</v>
      </c>
      <c r="S63" s="152"/>
      <c r="T63" s="123">
        <v>0.05</v>
      </c>
      <c r="U63" s="123">
        <v>0.1</v>
      </c>
      <c r="V63" s="123">
        <v>0.12</v>
      </c>
      <c r="W63" s="137"/>
      <c r="X63" s="123">
        <v>0.05</v>
      </c>
      <c r="Y63" s="123">
        <v>0.1</v>
      </c>
      <c r="Z63" s="123">
        <v>0.12</v>
      </c>
      <c r="AA63" s="125"/>
      <c r="AB63" s="123">
        <v>0.05</v>
      </c>
      <c r="AC63" s="123">
        <v>0.1</v>
      </c>
      <c r="AD63" s="123">
        <v>0.12</v>
      </c>
      <c r="AE63" s="125"/>
      <c r="AF63" s="123">
        <v>0.06</v>
      </c>
      <c r="AG63" s="123">
        <v>0.1</v>
      </c>
      <c r="AH63" s="123">
        <v>0.12</v>
      </c>
    </row>
    <row r="64" spans="2:34" s="115" customFormat="1" ht="10.5" customHeight="1">
      <c r="B64" s="138" t="s">
        <v>201</v>
      </c>
      <c r="C64" s="139" t="s">
        <v>202</v>
      </c>
      <c r="D64" s="139"/>
      <c r="E64" s="139"/>
      <c r="F64" s="139"/>
      <c r="G64" s="139"/>
      <c r="H64" s="139"/>
      <c r="I64" s="139"/>
      <c r="J64" s="139"/>
      <c r="K64" s="140"/>
      <c r="L64" s="141">
        <f>K64*FRE!$K$106</f>
        <v>0</v>
      </c>
      <c r="M64" s="142"/>
      <c r="N64" s="143"/>
      <c r="O64" s="144">
        <f t="shared" si="10"/>
        <v>0.05</v>
      </c>
      <c r="P64" s="145" t="s">
        <v>133</v>
      </c>
      <c r="Q64" s="146">
        <f>IF(OR(FRE!$K$108="não",FRE!$K$108&lt;"0"),IF($O$24=$T$20,U64,IF($O$24=$X$20,Y64,IF($O$24=$AB$20,AC64,AG64))),IF($O$24=$T$20,V64,IF($O$24=$X$20,Z64,IF($O$24=$AB$20,AD64,AH64))))</f>
        <v>0.1</v>
      </c>
      <c r="R64" s="150" t="str">
        <f t="shared" si="11"/>
        <v>Excedeu limites</v>
      </c>
      <c r="S64" s="152"/>
      <c r="T64" s="123">
        <v>0.05</v>
      </c>
      <c r="U64" s="123">
        <v>0.1</v>
      </c>
      <c r="V64" s="123">
        <v>0.12</v>
      </c>
      <c r="W64" s="137"/>
      <c r="X64" s="123">
        <v>0.05</v>
      </c>
      <c r="Y64" s="123">
        <v>0.1</v>
      </c>
      <c r="Z64" s="123">
        <v>0.12</v>
      </c>
      <c r="AA64" s="125"/>
      <c r="AB64" s="123">
        <v>0.03</v>
      </c>
      <c r="AC64" s="123">
        <v>0.08</v>
      </c>
      <c r="AD64" s="123">
        <v>0.095</v>
      </c>
      <c r="AE64" s="125"/>
      <c r="AF64" s="123">
        <v>0.05</v>
      </c>
      <c r="AG64" s="123">
        <v>0.1</v>
      </c>
      <c r="AH64" s="123">
        <v>0.12</v>
      </c>
    </row>
    <row r="65" spans="2:34" s="115" customFormat="1" ht="10.5" customHeight="1">
      <c r="B65" s="138" t="s">
        <v>203</v>
      </c>
      <c r="C65" s="139" t="s">
        <v>204</v>
      </c>
      <c r="D65" s="139"/>
      <c r="E65" s="139"/>
      <c r="F65" s="139"/>
      <c r="G65" s="139"/>
      <c r="H65" s="139"/>
      <c r="I65" s="139"/>
      <c r="J65" s="139"/>
      <c r="K65" s="140"/>
      <c r="L65" s="141">
        <f>K65*FRE!$K$106</f>
        <v>0</v>
      </c>
      <c r="M65" s="142"/>
      <c r="N65" s="143"/>
      <c r="O65" s="144">
        <f t="shared" si="10"/>
        <v>0.03</v>
      </c>
      <c r="P65" s="145" t="s">
        <v>133</v>
      </c>
      <c r="Q65" s="146">
        <f>IF(OR(FRE!$K$108="não",FRE!$K$108&lt;"0"),IF($O$24=$T$20,U65,IF($O$24=$X$20,Y65,IF($O$24=$AB$20,AC65,AG65))),IF($O$24=$T$20,V65,IF($O$24=$X$20,Z65,IF($O$24=$AB$20,AD65,AH65))))</f>
        <v>0.06</v>
      </c>
      <c r="R65" s="150" t="str">
        <f t="shared" si="11"/>
        <v>Excedeu limites</v>
      </c>
      <c r="S65" s="152"/>
      <c r="T65" s="123">
        <v>0.03</v>
      </c>
      <c r="U65" s="123">
        <v>0.06</v>
      </c>
      <c r="V65" s="123">
        <v>0.07</v>
      </c>
      <c r="W65" s="137"/>
      <c r="X65" s="123">
        <v>0.03</v>
      </c>
      <c r="Y65" s="123">
        <v>0.06</v>
      </c>
      <c r="Z65" s="123">
        <v>0.07</v>
      </c>
      <c r="AA65" s="125"/>
      <c r="AB65" s="123">
        <v>0.02</v>
      </c>
      <c r="AC65" s="123">
        <v>0.06</v>
      </c>
      <c r="AD65" s="123">
        <v>0.07</v>
      </c>
      <c r="AE65" s="125"/>
      <c r="AF65" s="123">
        <v>0.03</v>
      </c>
      <c r="AG65" s="123">
        <v>0.06</v>
      </c>
      <c r="AH65" s="123">
        <v>0.07</v>
      </c>
    </row>
    <row r="66" spans="2:34" s="115" customFormat="1" ht="10.5" customHeight="1">
      <c r="B66" s="138" t="s">
        <v>205</v>
      </c>
      <c r="C66" s="139" t="s">
        <v>206</v>
      </c>
      <c r="D66" s="139"/>
      <c r="E66" s="139"/>
      <c r="F66" s="139"/>
      <c r="G66" s="139"/>
      <c r="H66" s="139"/>
      <c r="I66" s="139"/>
      <c r="J66" s="139"/>
      <c r="K66" s="140"/>
      <c r="L66" s="141">
        <f>K66*FRE!$K$106</f>
        <v>0</v>
      </c>
      <c r="M66" s="142"/>
      <c r="N66" s="143"/>
      <c r="O66" s="144">
        <f t="shared" si="10"/>
        <v>0.02</v>
      </c>
      <c r="P66" s="145" t="s">
        <v>133</v>
      </c>
      <c r="Q66" s="146">
        <f>IF(OR(FRE!$K$108="não",FRE!$K$108&lt;"0"),IF($O$24=$T$20,U66,IF($O$24=$X$20,Y66,IF($O$24=$AB$20,AC66,AG66))),IF($O$24=$T$20,V66,IF($O$24=$X$20,Z66,IF($O$24=$AB$20,AD66,AH66))))</f>
        <v>0.05</v>
      </c>
      <c r="R66" s="150" t="str">
        <f t="shared" si="11"/>
        <v>Excedeu limites</v>
      </c>
      <c r="S66" s="152"/>
      <c r="T66" s="123">
        <v>0.02</v>
      </c>
      <c r="U66" s="123">
        <v>0.05</v>
      </c>
      <c r="V66" s="123">
        <v>0.06</v>
      </c>
      <c r="W66" s="137"/>
      <c r="X66" s="123">
        <v>0.02</v>
      </c>
      <c r="Y66" s="123">
        <v>0.05</v>
      </c>
      <c r="Z66" s="123">
        <v>0.06</v>
      </c>
      <c r="AA66" s="125"/>
      <c r="AB66" s="123">
        <v>0.02</v>
      </c>
      <c r="AC66" s="123">
        <v>0.05</v>
      </c>
      <c r="AD66" s="123">
        <v>0.06</v>
      </c>
      <c r="AE66" s="125"/>
      <c r="AF66" s="123">
        <v>0.02</v>
      </c>
      <c r="AG66" s="123">
        <v>0.05</v>
      </c>
      <c r="AH66" s="123">
        <v>0.06</v>
      </c>
    </row>
    <row r="67" spans="2:34" s="115" customFormat="1" ht="10.5" customHeight="1">
      <c r="B67" s="138" t="s">
        <v>207</v>
      </c>
      <c r="C67" s="139" t="s">
        <v>208</v>
      </c>
      <c r="D67" s="139"/>
      <c r="E67" s="139"/>
      <c r="F67" s="139"/>
      <c r="G67" s="139"/>
      <c r="H67" s="139"/>
      <c r="I67" s="139"/>
      <c r="J67" s="139"/>
      <c r="K67" s="140"/>
      <c r="L67" s="141">
        <f>K67*FRE!$K$106</f>
        <v>0</v>
      </c>
      <c r="M67" s="142"/>
      <c r="N67" s="143"/>
      <c r="O67" s="144">
        <f t="shared" si="10"/>
        <v>0</v>
      </c>
      <c r="P67" s="145" t="s">
        <v>133</v>
      </c>
      <c r="Q67" s="146">
        <f>IF(OR(FRE!$K$108="não",FRE!$K$108&lt;"0"),IF($O$24=$T$20,U67,IF($O$24=$X$20,Y67,IF($O$24=$AB$20,AC67,AG67))),IF($O$24=$T$20,V67,IF($O$24=$X$20,Z67,IF($O$24=$AB$20,AD67,AH67))))</f>
        <v>0.05</v>
      </c>
      <c r="R67" s="150" t="str">
        <f t="shared" si="11"/>
        <v>ok</v>
      </c>
      <c r="S67" s="152"/>
      <c r="T67" s="123">
        <v>0</v>
      </c>
      <c r="U67" s="123">
        <v>0.01</v>
      </c>
      <c r="V67" s="123">
        <v>0.015</v>
      </c>
      <c r="W67" s="137"/>
      <c r="X67" s="123">
        <v>0</v>
      </c>
      <c r="Y67" s="123">
        <v>0.05</v>
      </c>
      <c r="Z67" s="123">
        <v>0.06</v>
      </c>
      <c r="AA67" s="125"/>
      <c r="AB67" s="123">
        <v>0.03</v>
      </c>
      <c r="AC67" s="123">
        <v>0.06</v>
      </c>
      <c r="AD67" s="123">
        <v>0.07</v>
      </c>
      <c r="AE67" s="125"/>
      <c r="AF67" s="123">
        <v>0</v>
      </c>
      <c r="AG67" s="123">
        <v>0.05</v>
      </c>
      <c r="AH67" s="123">
        <v>0.06</v>
      </c>
    </row>
    <row r="68" spans="2:34" s="115" customFormat="1" ht="10.5" customHeight="1">
      <c r="B68" s="138" t="s">
        <v>209</v>
      </c>
      <c r="C68" s="139" t="s">
        <v>210</v>
      </c>
      <c r="D68" s="139"/>
      <c r="E68" s="139"/>
      <c r="F68" s="139"/>
      <c r="G68" s="139"/>
      <c r="H68" s="139"/>
      <c r="I68" s="139"/>
      <c r="J68" s="139"/>
      <c r="K68" s="140"/>
      <c r="L68" s="141">
        <f>K68*FRE!$K$106</f>
        <v>0</v>
      </c>
      <c r="M68" s="142"/>
      <c r="N68" s="143"/>
      <c r="O68" s="144">
        <f t="shared" si="10"/>
        <v>0</v>
      </c>
      <c r="P68" s="145" t="s">
        <v>133</v>
      </c>
      <c r="Q68" s="146">
        <f>IF(OR(FRE!$K$108="não",FRE!$K$108&lt;"0"),IF($O$24=$T$20,U68,IF($O$24=$X$20,Y68,IF($O$24=$AB$20,AC68,AG68))),IF($O$24=$T$20,V68,IF($O$24=$X$20,Z68,IF($O$24=$AB$20,AD68,AH68))))</f>
        <v>0.04</v>
      </c>
      <c r="R68" s="150" t="str">
        <f t="shared" si="11"/>
        <v>ok</v>
      </c>
      <c r="S68" s="152"/>
      <c r="T68" s="123">
        <v>0</v>
      </c>
      <c r="U68" s="123">
        <v>0.03</v>
      </c>
      <c r="V68" s="123">
        <v>0.035</v>
      </c>
      <c r="W68" s="137"/>
      <c r="X68" s="123">
        <v>0</v>
      </c>
      <c r="Y68" s="123">
        <v>0.04</v>
      </c>
      <c r="Z68" s="123">
        <v>0.045</v>
      </c>
      <c r="AA68" s="125"/>
      <c r="AB68" s="123">
        <v>0.005</v>
      </c>
      <c r="AC68" s="123">
        <v>0.05</v>
      </c>
      <c r="AD68" s="123">
        <v>0.06</v>
      </c>
      <c r="AE68" s="125"/>
      <c r="AF68" s="123">
        <v>0</v>
      </c>
      <c r="AG68" s="123">
        <v>0.04</v>
      </c>
      <c r="AH68" s="123">
        <v>0.045</v>
      </c>
    </row>
    <row r="69" spans="2:34" s="115" customFormat="1" ht="10.5" customHeight="1">
      <c r="B69" s="138" t="s">
        <v>211</v>
      </c>
      <c r="C69" s="139" t="s">
        <v>212</v>
      </c>
      <c r="D69" s="139"/>
      <c r="E69" s="139"/>
      <c r="F69" s="139"/>
      <c r="G69" s="139"/>
      <c r="H69" s="139"/>
      <c r="I69" s="139"/>
      <c r="J69" s="139"/>
      <c r="K69" s="140"/>
      <c r="L69" s="141">
        <f>K69*FRE!$K$106</f>
        <v>0</v>
      </c>
      <c r="M69" s="142"/>
      <c r="N69" s="143"/>
      <c r="O69" s="144">
        <f t="shared" si="10"/>
        <v>0</v>
      </c>
      <c r="P69" s="145" t="s">
        <v>133</v>
      </c>
      <c r="Q69" s="146">
        <f>IF(OR(FRE!$K$108="não",FRE!$K$108&lt;"0"),IF($O$24=$T$20,U69,IF($O$24=$X$20,Y69,IF($O$24=$AB$20,AC69,AG69))),IF($O$24=$T$20,V69,IF($O$24=$X$20,Z69,IF($O$24=$AB$20,AD69,AH69))))</f>
        <v>0.01</v>
      </c>
      <c r="R69" s="150" t="str">
        <f t="shared" si="11"/>
        <v>ok</v>
      </c>
      <c r="S69" s="152"/>
      <c r="T69" s="123">
        <v>0</v>
      </c>
      <c r="U69" s="123">
        <v>0.01</v>
      </c>
      <c r="V69" s="123">
        <v>0.01</v>
      </c>
      <c r="W69" s="137"/>
      <c r="X69" s="123">
        <v>0</v>
      </c>
      <c r="Y69" s="123">
        <v>0.01</v>
      </c>
      <c r="Z69" s="123">
        <v>0.01</v>
      </c>
      <c r="AA69" s="125"/>
      <c r="AB69" s="123">
        <v>0</v>
      </c>
      <c r="AC69" s="123">
        <v>0.01</v>
      </c>
      <c r="AD69" s="123">
        <v>0.01</v>
      </c>
      <c r="AE69" s="125"/>
      <c r="AF69" s="123">
        <v>0</v>
      </c>
      <c r="AG69" s="123">
        <v>0.01</v>
      </c>
      <c r="AH69" s="123">
        <v>0.01</v>
      </c>
    </row>
    <row r="70" spans="2:34" s="115" customFormat="1" ht="10.5" customHeight="1">
      <c r="B70" s="138" t="s">
        <v>213</v>
      </c>
      <c r="C70" s="139" t="s">
        <v>214</v>
      </c>
      <c r="D70" s="139"/>
      <c r="E70" s="139"/>
      <c r="F70" s="139"/>
      <c r="G70" s="139"/>
      <c r="H70" s="139"/>
      <c r="I70" s="139"/>
      <c r="J70" s="139"/>
      <c r="K70" s="140"/>
      <c r="L70" s="141">
        <f>K70*FRE!$K$106</f>
        <v>0</v>
      </c>
      <c r="M70" s="142"/>
      <c r="N70" s="143"/>
      <c r="O70" s="144">
        <f t="shared" si="10"/>
        <v>0</v>
      </c>
      <c r="P70" s="145" t="s">
        <v>133</v>
      </c>
      <c r="Q70" s="146">
        <f>IF(OR(FRE!$K$108="não",FRE!$K$108&lt;"0"),IF($O$24=$T$20,U70,IF($O$24=$X$20,Y70,IF($O$24=$AB$20,AC70,AG70))),IF($O$24=$T$20,V70,IF($O$24=$X$20,Z70,IF($O$24=$AB$20,AD70,AH70))))</f>
        <v>0.01</v>
      </c>
      <c r="R70" s="150" t="str">
        <f t="shared" si="11"/>
        <v>ok</v>
      </c>
      <c r="S70" s="152"/>
      <c r="T70" s="123">
        <v>0</v>
      </c>
      <c r="U70" s="123">
        <v>0.01</v>
      </c>
      <c r="V70" s="123">
        <v>0.01</v>
      </c>
      <c r="W70" s="137"/>
      <c r="X70" s="123">
        <v>0</v>
      </c>
      <c r="Y70" s="123">
        <v>0.01</v>
      </c>
      <c r="Z70" s="123">
        <v>0.01</v>
      </c>
      <c r="AA70" s="125"/>
      <c r="AB70" s="123">
        <v>0</v>
      </c>
      <c r="AC70" s="123">
        <v>0.01</v>
      </c>
      <c r="AD70" s="123">
        <v>0.01</v>
      </c>
      <c r="AE70" s="125"/>
      <c r="AF70" s="123">
        <v>0</v>
      </c>
      <c r="AG70" s="123">
        <v>0.01</v>
      </c>
      <c r="AH70" s="123">
        <v>0.01</v>
      </c>
    </row>
    <row r="71" spans="2:34" s="115" customFormat="1" ht="10.5" customHeight="1">
      <c r="B71" s="126">
        <v>9</v>
      </c>
      <c r="C71" s="127" t="s">
        <v>215</v>
      </c>
      <c r="D71" s="127"/>
      <c r="E71" s="127"/>
      <c r="F71" s="127"/>
      <c r="G71" s="127"/>
      <c r="H71" s="127"/>
      <c r="I71" s="127"/>
      <c r="J71" s="127"/>
      <c r="K71" s="128">
        <f>SUM(K72:K74)</f>
        <v>0</v>
      </c>
      <c r="L71" s="129">
        <f>K71*FRE!$K$106</f>
        <v>0</v>
      </c>
      <c r="M71" s="130">
        <f>IF(SUM($L$25,$L$36,$L$39,$L$40,$L$45,$L$48,$L$55,$L$62,$L$71,$L$75)=0,0,M62+L71/SUM($L$25,$L$36,$L$39,$L$40,$L$45,$L$48,$L$55,$L$62,$L$71,$L$75))</f>
        <v>0</v>
      </c>
      <c r="N71" s="131"/>
      <c r="O71" s="132"/>
      <c r="P71" s="133"/>
      <c r="Q71" s="149"/>
      <c r="R71" s="135"/>
      <c r="S71" s="148"/>
      <c r="T71" s="136"/>
      <c r="U71" s="136"/>
      <c r="V71" s="136"/>
      <c r="W71" s="137"/>
      <c r="X71" s="136"/>
      <c r="Y71" s="136"/>
      <c r="Z71" s="136"/>
      <c r="AA71" s="125"/>
      <c r="AB71" s="136"/>
      <c r="AC71" s="136"/>
      <c r="AD71" s="136"/>
      <c r="AE71" s="125"/>
      <c r="AF71" s="136"/>
      <c r="AG71" s="136"/>
      <c r="AH71" s="136"/>
    </row>
    <row r="72" spans="2:34" s="115" customFormat="1" ht="10.5" customHeight="1">
      <c r="B72" s="138" t="s">
        <v>216</v>
      </c>
      <c r="C72" s="139" t="s">
        <v>217</v>
      </c>
      <c r="D72" s="139"/>
      <c r="E72" s="139"/>
      <c r="F72" s="139"/>
      <c r="G72" s="139"/>
      <c r="H72" s="139"/>
      <c r="I72" s="139"/>
      <c r="J72" s="139"/>
      <c r="K72" s="140"/>
      <c r="L72" s="141">
        <f>K72*FRE!$K$106</f>
        <v>0</v>
      </c>
      <c r="M72" s="142"/>
      <c r="N72" s="143"/>
      <c r="O72" s="144">
        <f>IF($O$24=$T$20,T72,IF($O$24=$X$20,X72,IF($O$24=$AB$20,AB72,AF72)))</f>
        <v>0.005</v>
      </c>
      <c r="P72" s="145" t="s">
        <v>133</v>
      </c>
      <c r="Q72" s="146">
        <f>IF(OR(FRE!$K$108="não",FRE!$K$108&lt;"0"),IF($O$24=$T$20,U72,IF($O$24=$X$20,Y72,IF($O$24=$AB$20,AC72,AG72))),IF($O$24=$T$20,V72,IF($O$24=$X$20,Z72,IF($O$24=$AB$20,AD72,AH72))))</f>
        <v>0.02</v>
      </c>
      <c r="R72" s="150" t="str">
        <f>IF(OR(K72&lt;O72,K72&gt;Q72),"Excedeu limites","ok")</f>
        <v>Excedeu limites</v>
      </c>
      <c r="S72" s="148"/>
      <c r="T72" s="123">
        <v>0.005</v>
      </c>
      <c r="U72" s="123">
        <v>0.02</v>
      </c>
      <c r="V72" s="123">
        <v>0.025</v>
      </c>
      <c r="W72" s="137"/>
      <c r="X72" s="123">
        <v>0.005</v>
      </c>
      <c r="Y72" s="123">
        <v>0.02</v>
      </c>
      <c r="Z72" s="123">
        <v>0.025</v>
      </c>
      <c r="AA72" s="125"/>
      <c r="AB72" s="123">
        <v>0.01</v>
      </c>
      <c r="AC72" s="123">
        <v>0.02</v>
      </c>
      <c r="AD72" s="123">
        <v>0.025</v>
      </c>
      <c r="AE72" s="125"/>
      <c r="AF72" s="123">
        <v>0.005</v>
      </c>
      <c r="AG72" s="123">
        <v>0.02</v>
      </c>
      <c r="AH72" s="123">
        <v>0.025</v>
      </c>
    </row>
    <row r="73" spans="2:34" s="115" customFormat="1" ht="10.5" customHeight="1">
      <c r="B73" s="138" t="s">
        <v>218</v>
      </c>
      <c r="C73" s="139" t="s">
        <v>219</v>
      </c>
      <c r="D73" s="139"/>
      <c r="E73" s="139"/>
      <c r="F73" s="139"/>
      <c r="G73" s="139"/>
      <c r="H73" s="139"/>
      <c r="I73" s="139"/>
      <c r="J73" s="139"/>
      <c r="K73" s="140"/>
      <c r="L73" s="141">
        <f>K73*FRE!$K$106</f>
        <v>0</v>
      </c>
      <c r="M73" s="142"/>
      <c r="N73" s="143"/>
      <c r="O73" s="144">
        <f>IF($O$24=$T$20,T73,IF($O$24=$X$20,X73,IF($O$24=$AB$20,AB73,AF73)))</f>
        <v>0.02</v>
      </c>
      <c r="P73" s="145" t="s">
        <v>133</v>
      </c>
      <c r="Q73" s="146">
        <f>IF(OR(FRE!$K$108="não",FRE!$K$108&lt;"0"),IF($O$24=$T$20,U73,IF($O$24=$X$20,Y73,IF($O$24=$AB$20,AC73,AG73))),IF($O$24=$T$20,V73,IF($O$24=$X$20,Z73,IF($O$24=$AB$20,AD73,AH73))))</f>
        <v>0.03</v>
      </c>
      <c r="R73" s="150" t="str">
        <f>IF(OR(K73&lt;O73,K73&gt;Q73),"Excedeu limites","ok")</f>
        <v>Excedeu limites</v>
      </c>
      <c r="S73" s="148"/>
      <c r="T73" s="123">
        <v>0.01</v>
      </c>
      <c r="U73" s="123">
        <v>0.03</v>
      </c>
      <c r="V73" s="123">
        <v>0.035</v>
      </c>
      <c r="W73" s="137"/>
      <c r="X73" s="123">
        <v>0.02</v>
      </c>
      <c r="Y73" s="123">
        <v>0.03</v>
      </c>
      <c r="Z73" s="123">
        <v>0.035</v>
      </c>
      <c r="AA73" s="125"/>
      <c r="AB73" s="123">
        <v>0.015</v>
      </c>
      <c r="AC73" s="123">
        <v>0.03</v>
      </c>
      <c r="AD73" s="123">
        <v>0.035</v>
      </c>
      <c r="AE73" s="125"/>
      <c r="AF73" s="123">
        <v>0.02</v>
      </c>
      <c r="AG73" s="123">
        <v>0.03</v>
      </c>
      <c r="AH73" s="123">
        <v>0.035</v>
      </c>
    </row>
    <row r="74" spans="2:34" s="115" customFormat="1" ht="10.5" customHeight="1">
      <c r="B74" s="138" t="s">
        <v>220</v>
      </c>
      <c r="C74" s="139" t="s">
        <v>221</v>
      </c>
      <c r="D74" s="139"/>
      <c r="E74" s="139"/>
      <c r="F74" s="139"/>
      <c r="G74" s="139"/>
      <c r="H74" s="139"/>
      <c r="I74" s="139"/>
      <c r="J74" s="139"/>
      <c r="K74" s="140"/>
      <c r="L74" s="141">
        <f>K74*FRE!$K$106</f>
        <v>0</v>
      </c>
      <c r="M74" s="142"/>
      <c r="N74" s="143"/>
      <c r="O74" s="144">
        <f>IF($O$24=$T$20,T74,IF($O$24=$X$20,X74,IF($O$24=$AB$20,AB74,AF74)))</f>
        <v>0</v>
      </c>
      <c r="P74" s="145" t="s">
        <v>133</v>
      </c>
      <c r="Q74" s="146">
        <f>IF(OR(FRE!$K$108="não",FRE!$K$108&lt;"0"),IF($O$24=$T$20,U74,IF($O$24=$X$20,Y74,IF($O$24=$AB$20,AC74,AG74))),IF($O$24=$T$20,V74,IF($O$24=$X$20,Z74,IF($O$24=$AB$20,AD74,AH74))))</f>
        <v>0.01</v>
      </c>
      <c r="R74" s="150" t="str">
        <f>IF(OR(K74&lt;O74,K74&gt;Q74),"Excedeu limites","ok")</f>
        <v>ok</v>
      </c>
      <c r="S74" s="148"/>
      <c r="T74" s="123">
        <v>0</v>
      </c>
      <c r="U74" s="123">
        <v>0.01</v>
      </c>
      <c r="V74" s="123">
        <v>0.01</v>
      </c>
      <c r="W74" s="137"/>
      <c r="X74" s="123">
        <v>0</v>
      </c>
      <c r="Y74" s="123">
        <v>0.01</v>
      </c>
      <c r="Z74" s="123">
        <v>0.01</v>
      </c>
      <c r="AA74" s="125"/>
      <c r="AB74" s="123">
        <v>0</v>
      </c>
      <c r="AC74" s="123">
        <v>0.01</v>
      </c>
      <c r="AD74" s="123">
        <v>0.01</v>
      </c>
      <c r="AE74" s="125"/>
      <c r="AF74" s="123">
        <v>0</v>
      </c>
      <c r="AG74" s="123">
        <v>0.01</v>
      </c>
      <c r="AH74" s="123">
        <v>0.01</v>
      </c>
    </row>
    <row r="75" spans="2:34" s="115" customFormat="1" ht="10.5" customHeight="1">
      <c r="B75" s="126">
        <v>10</v>
      </c>
      <c r="C75" s="127" t="s">
        <v>222</v>
      </c>
      <c r="D75" s="127"/>
      <c r="E75" s="127"/>
      <c r="F75" s="127"/>
      <c r="G75" s="127"/>
      <c r="H75" s="127"/>
      <c r="I75" s="127"/>
      <c r="J75" s="127"/>
      <c r="K75" s="153">
        <f>SUM(K76:K85)</f>
        <v>0</v>
      </c>
      <c r="L75" s="129">
        <f>K75*FRE!$K$106</f>
        <v>0</v>
      </c>
      <c r="M75" s="154">
        <f>IF(SUM($L$25,$L$36,$L$39,$L$40,$L$45,$L$48,$L$55,$L$62,$L$71,$L$75)=0,0,M71+L75/SUM($L$25,$L$36,$L$39,$L$40,$L$45,$L$48,$L$55,$L$62,$L$71,$L$75))</f>
        <v>0</v>
      </c>
      <c r="N75" s="155"/>
      <c r="O75" s="156"/>
      <c r="P75" s="157"/>
      <c r="Q75" s="149"/>
      <c r="R75" s="158"/>
      <c r="T75" s="159"/>
      <c r="U75" s="159"/>
      <c r="V75" s="159"/>
      <c r="W75" s="137"/>
      <c r="X75" s="159"/>
      <c r="Y75" s="159"/>
      <c r="Z75" s="159"/>
      <c r="AA75" s="125"/>
      <c r="AB75" s="159"/>
      <c r="AC75" s="159"/>
      <c r="AD75" s="159"/>
      <c r="AE75" s="125"/>
      <c r="AF75" s="159"/>
      <c r="AG75" s="159"/>
      <c r="AH75" s="159"/>
    </row>
    <row r="76" spans="2:34" s="115" customFormat="1" ht="10.5" customHeight="1">
      <c r="B76" s="138" t="s">
        <v>223</v>
      </c>
      <c r="C76" s="139" t="s">
        <v>224</v>
      </c>
      <c r="D76" s="139"/>
      <c r="E76" s="139"/>
      <c r="F76" s="139"/>
      <c r="G76" s="139"/>
      <c r="H76" s="139"/>
      <c r="I76" s="139"/>
      <c r="J76" s="139"/>
      <c r="K76" s="160"/>
      <c r="L76" s="141">
        <f>K76*FRE!$K$106</f>
        <v>0</v>
      </c>
      <c r="M76" s="142"/>
      <c r="N76" s="143"/>
      <c r="O76" s="161">
        <f aca="true" t="shared" si="12" ref="O76:O85">IF($O$24=$T$20,T76,IF($O$24=$X$20,X76,IF($O$24=$AB$20,AB76,AF76)))</f>
        <v>0</v>
      </c>
      <c r="P76" s="162" t="s">
        <v>133</v>
      </c>
      <c r="Q76" s="163">
        <f>IF(OR(FRE!$K$108="não",FRE!$K$108&lt;"0"),IF($O$24=$T$20,U76,IF($O$24=$X$20,Y76,IF($O$24=$AB$20,AC76,AG76))),IF($O$24=$T$20,V76,IF($O$24=$X$20,Z76,IF($O$24=$AB$20,AD76,AH76))))</f>
        <v>0.03</v>
      </c>
      <c r="R76" s="150" t="str">
        <f aca="true" t="shared" si="13" ref="R76:R85">IF(OR(K76&lt;O76,K76&gt;Q76),"Excedeu limites","ok")</f>
        <v>ok</v>
      </c>
      <c r="T76" s="164">
        <v>0</v>
      </c>
      <c r="U76" s="164">
        <v>0.03</v>
      </c>
      <c r="V76" s="164"/>
      <c r="W76" s="137"/>
      <c r="X76" s="164">
        <v>0</v>
      </c>
      <c r="Y76" s="164">
        <v>0.03</v>
      </c>
      <c r="Z76" s="164"/>
      <c r="AA76" s="125"/>
      <c r="AB76" s="164">
        <v>0</v>
      </c>
      <c r="AC76" s="164">
        <v>0.03</v>
      </c>
      <c r="AD76" s="164"/>
      <c r="AE76" s="125"/>
      <c r="AF76" s="164">
        <v>0</v>
      </c>
      <c r="AG76" s="164">
        <v>0.03</v>
      </c>
      <c r="AH76" s="164"/>
    </row>
    <row r="77" spans="2:34" s="115" customFormat="1" ht="10.5" customHeight="1">
      <c r="B77" s="138" t="s">
        <v>225</v>
      </c>
      <c r="C77" s="139" t="s">
        <v>226</v>
      </c>
      <c r="D77" s="139"/>
      <c r="E77" s="139"/>
      <c r="F77" s="139"/>
      <c r="G77" s="139"/>
      <c r="H77" s="139"/>
      <c r="I77" s="139"/>
      <c r="J77" s="139"/>
      <c r="K77" s="160"/>
      <c r="L77" s="141">
        <f>K77*FRE!$K$106</f>
        <v>0</v>
      </c>
      <c r="M77" s="142"/>
      <c r="N77" s="143"/>
      <c r="O77" s="161">
        <f t="shared" si="12"/>
        <v>0</v>
      </c>
      <c r="P77" s="162" t="s">
        <v>133</v>
      </c>
      <c r="Q77" s="163">
        <f>IF(OR(FRE!$K$108="não",FRE!$K$108&lt;"0"),IF($O$24=$T$20,U77,IF($O$24=$X$20,Y77,IF($O$24=$AB$20,AC77,AG77))),IF($O$24=$T$20,V77,IF($O$24=$X$20,Z77,IF($O$24=$AB$20,AD77,AH77))))</f>
        <v>0.015</v>
      </c>
      <c r="R77" s="150" t="str">
        <f t="shared" si="13"/>
        <v>ok</v>
      </c>
      <c r="T77" s="164">
        <v>0</v>
      </c>
      <c r="U77" s="164">
        <v>0.015</v>
      </c>
      <c r="V77" s="164"/>
      <c r="W77" s="137"/>
      <c r="X77" s="164">
        <v>0</v>
      </c>
      <c r="Y77" s="164">
        <v>0.015</v>
      </c>
      <c r="Z77" s="164"/>
      <c r="AA77" s="125"/>
      <c r="AB77" s="164">
        <v>0</v>
      </c>
      <c r="AC77" s="164">
        <v>0.015</v>
      </c>
      <c r="AD77" s="164"/>
      <c r="AE77" s="125"/>
      <c r="AF77" s="164">
        <v>0</v>
      </c>
      <c r="AG77" s="164">
        <v>0.015</v>
      </c>
      <c r="AH77" s="164"/>
    </row>
    <row r="78" spans="2:34" s="115" customFormat="1" ht="10.5" customHeight="1">
      <c r="B78" s="138" t="s">
        <v>227</v>
      </c>
      <c r="C78" s="139" t="s">
        <v>228</v>
      </c>
      <c r="D78" s="139"/>
      <c r="E78" s="139"/>
      <c r="F78" s="139"/>
      <c r="G78" s="139"/>
      <c r="H78" s="139"/>
      <c r="I78" s="139"/>
      <c r="J78" s="139"/>
      <c r="K78" s="160"/>
      <c r="L78" s="141">
        <f>K78*FRE!$K$106</f>
        <v>0</v>
      </c>
      <c r="M78" s="142"/>
      <c r="N78" s="143"/>
      <c r="O78" s="161">
        <f t="shared" si="12"/>
        <v>0</v>
      </c>
      <c r="P78" s="162" t="s">
        <v>133</v>
      </c>
      <c r="Q78" s="163">
        <f>IF(OR(FRE!$K$108="não",FRE!$K$108&lt;"0"),IF($O$24=$T$20,U78,IF($O$24=$X$20,Y78,IF($O$24=$AB$20,AC78,AG78))),IF($O$24=$T$20,V78,IF($O$24=$X$20,Z78,IF($O$24=$AB$20,AD78,AH78))))</f>
        <v>0.02</v>
      </c>
      <c r="R78" s="150" t="str">
        <f t="shared" si="13"/>
        <v>ok</v>
      </c>
      <c r="T78" s="164">
        <v>0</v>
      </c>
      <c r="U78" s="164">
        <v>0.02</v>
      </c>
      <c r="V78" s="164"/>
      <c r="W78" s="137"/>
      <c r="X78" s="164">
        <v>0</v>
      </c>
      <c r="Y78" s="164">
        <v>0.02</v>
      </c>
      <c r="Z78" s="164"/>
      <c r="AA78" s="125"/>
      <c r="AB78" s="164">
        <v>0</v>
      </c>
      <c r="AC78" s="164">
        <v>0.02</v>
      </c>
      <c r="AD78" s="164"/>
      <c r="AE78" s="125"/>
      <c r="AF78" s="164">
        <v>0</v>
      </c>
      <c r="AG78" s="164">
        <v>0.02</v>
      </c>
      <c r="AH78" s="164"/>
    </row>
    <row r="79" spans="2:34" s="115" customFormat="1" ht="10.5" customHeight="1">
      <c r="B79" s="138" t="s">
        <v>229</v>
      </c>
      <c r="C79" s="139" t="s">
        <v>230</v>
      </c>
      <c r="D79" s="139"/>
      <c r="E79" s="139"/>
      <c r="F79" s="139"/>
      <c r="G79" s="139"/>
      <c r="H79" s="139"/>
      <c r="I79" s="139"/>
      <c r="J79" s="139"/>
      <c r="K79" s="160"/>
      <c r="L79" s="141">
        <f>K79*FRE!$K$106</f>
        <v>0</v>
      </c>
      <c r="M79" s="142"/>
      <c r="N79" s="143"/>
      <c r="O79" s="161">
        <f t="shared" si="12"/>
        <v>0</v>
      </c>
      <c r="P79" s="162" t="s">
        <v>133</v>
      </c>
      <c r="Q79" s="163">
        <f>IF(OR(FRE!$K$108="não",FRE!$K$108&lt;"0"),IF($O$24=$T$20,U79,IF($O$24=$X$20,Y79,IF($O$24=$AB$20,AC79,AG79))),IF($O$24=$T$20,V79,IF($O$24=$X$20,Z79,IF($O$24=$AB$20,AD79,AH79))))</f>
        <v>0.015</v>
      </c>
      <c r="R79" s="150" t="str">
        <f t="shared" si="13"/>
        <v>ok</v>
      </c>
      <c r="T79" s="164">
        <v>0</v>
      </c>
      <c r="U79" s="164">
        <v>0.015</v>
      </c>
      <c r="V79" s="164"/>
      <c r="W79" s="137"/>
      <c r="X79" s="164">
        <v>0</v>
      </c>
      <c r="Y79" s="164">
        <v>0.015</v>
      </c>
      <c r="Z79" s="164"/>
      <c r="AA79" s="125"/>
      <c r="AB79" s="164">
        <v>0</v>
      </c>
      <c r="AC79" s="164">
        <v>0.015</v>
      </c>
      <c r="AD79" s="164"/>
      <c r="AE79" s="125"/>
      <c r="AF79" s="164">
        <v>0</v>
      </c>
      <c r="AG79" s="164">
        <v>0.015</v>
      </c>
      <c r="AH79" s="164"/>
    </row>
    <row r="80" spans="2:34" s="115" customFormat="1" ht="10.5" customHeight="1">
      <c r="B80" s="138" t="s">
        <v>231</v>
      </c>
      <c r="C80" s="139" t="s">
        <v>232</v>
      </c>
      <c r="D80" s="139"/>
      <c r="E80" s="139"/>
      <c r="F80" s="139"/>
      <c r="G80" s="139"/>
      <c r="H80" s="139"/>
      <c r="I80" s="139"/>
      <c r="J80" s="139"/>
      <c r="K80" s="160"/>
      <c r="L80" s="141">
        <f>K80*FRE!$K$106</f>
        <v>0</v>
      </c>
      <c r="M80" s="142"/>
      <c r="N80" s="143"/>
      <c r="O80" s="161">
        <f t="shared" si="12"/>
        <v>0.01</v>
      </c>
      <c r="P80" s="162" t="s">
        <v>133</v>
      </c>
      <c r="Q80" s="163">
        <f>IF(OR(FRE!$K$108="não",FRE!$K$108&lt;"0"),IF($O$24=$T$20,U80,IF($O$24=$X$20,Y80,IF($O$24=$AB$20,AC80,AG80))),IF($O$24=$T$20,V80,IF($O$24=$X$20,Z80,IF($O$24=$AB$20,AD80,AH80))))</f>
        <v>0.015</v>
      </c>
      <c r="R80" s="150" t="str">
        <f t="shared" si="13"/>
        <v>Excedeu limites</v>
      </c>
      <c r="T80" s="164">
        <v>0.01</v>
      </c>
      <c r="U80" s="164">
        <v>0.015</v>
      </c>
      <c r="V80" s="164"/>
      <c r="W80" s="137"/>
      <c r="X80" s="164">
        <v>0.01</v>
      </c>
      <c r="Y80" s="164">
        <v>0.015</v>
      </c>
      <c r="Z80" s="164"/>
      <c r="AA80" s="125"/>
      <c r="AB80" s="164">
        <v>0.01</v>
      </c>
      <c r="AC80" s="164">
        <v>0.015</v>
      </c>
      <c r="AD80" s="164"/>
      <c r="AE80" s="125"/>
      <c r="AF80" s="164">
        <v>0.01</v>
      </c>
      <c r="AG80" s="164">
        <v>0.015</v>
      </c>
      <c r="AH80" s="164"/>
    </row>
    <row r="81" spans="2:34" s="115" customFormat="1" ht="10.5" customHeight="1">
      <c r="B81" s="138" t="s">
        <v>233</v>
      </c>
      <c r="C81" s="139" t="s">
        <v>234</v>
      </c>
      <c r="D81" s="139"/>
      <c r="E81" s="139"/>
      <c r="F81" s="139"/>
      <c r="G81" s="139"/>
      <c r="H81" s="139"/>
      <c r="I81" s="139"/>
      <c r="J81" s="139"/>
      <c r="K81" s="160"/>
      <c r="L81" s="141">
        <f>K81*FRE!$K$106</f>
        <v>0</v>
      </c>
      <c r="M81" s="142"/>
      <c r="N81" s="143"/>
      <c r="O81" s="161">
        <f t="shared" si="12"/>
        <v>0.002</v>
      </c>
      <c r="P81" s="162" t="s">
        <v>133</v>
      </c>
      <c r="Q81" s="163">
        <f>IF(OR(FRE!$K$108="não",FRE!$K$108&lt;"0"),IF($O$24=$T$20,U81,IF($O$24=$X$20,Y81,IF($O$24=$AB$20,AC81,AG81))),IF($O$24=$T$20,V81,IF($O$24=$X$20,Z81,IF($O$24=$AB$20,AD81,AH81))))</f>
        <v>0.015</v>
      </c>
      <c r="R81" s="150" t="str">
        <f t="shared" si="13"/>
        <v>Excedeu limites</v>
      </c>
      <c r="T81" s="164">
        <v>0.002</v>
      </c>
      <c r="U81" s="164">
        <v>0.015</v>
      </c>
      <c r="V81" s="164"/>
      <c r="W81" s="137"/>
      <c r="X81" s="164">
        <v>0.002</v>
      </c>
      <c r="Y81" s="164">
        <v>0.015</v>
      </c>
      <c r="Z81" s="164"/>
      <c r="AA81" s="125"/>
      <c r="AB81" s="164">
        <v>0.002</v>
      </c>
      <c r="AC81" s="164">
        <v>0.015</v>
      </c>
      <c r="AD81" s="164"/>
      <c r="AE81" s="125"/>
      <c r="AF81" s="164">
        <v>0.002</v>
      </c>
      <c r="AG81" s="164">
        <v>0.015</v>
      </c>
      <c r="AH81" s="164"/>
    </row>
    <row r="82" spans="2:34" s="115" customFormat="1" ht="10.5" customHeight="1">
      <c r="B82" s="138" t="s">
        <v>235</v>
      </c>
      <c r="C82" s="139" t="s">
        <v>236</v>
      </c>
      <c r="D82" s="139"/>
      <c r="E82" s="139"/>
      <c r="F82" s="139"/>
      <c r="G82" s="139"/>
      <c r="H82" s="139"/>
      <c r="I82" s="139"/>
      <c r="J82" s="139"/>
      <c r="K82" s="160"/>
      <c r="L82" s="141">
        <f>K82*FRE!$K$106</f>
        <v>0</v>
      </c>
      <c r="M82" s="142"/>
      <c r="N82" s="143"/>
      <c r="O82" s="161">
        <f t="shared" si="12"/>
        <v>0</v>
      </c>
      <c r="P82" s="162" t="s">
        <v>133</v>
      </c>
      <c r="Q82" s="163">
        <f>IF(OR(FRE!$K$108="não",FRE!$K$108&lt;"0"),IF($O$24=$T$20,U82,IF($O$24=$X$20,Y82,IF($O$24=$AB$20,AC82,AG82))),IF($O$24=$T$20,V82,IF($O$24=$X$20,Z82,IF($O$24=$AB$20,AD82,AH82))))</f>
        <v>0.01</v>
      </c>
      <c r="R82" s="150" t="str">
        <f t="shared" si="13"/>
        <v>ok</v>
      </c>
      <c r="T82" s="164">
        <v>0</v>
      </c>
      <c r="U82" s="164">
        <v>0.01</v>
      </c>
      <c r="V82" s="164"/>
      <c r="W82" s="137"/>
      <c r="X82" s="164">
        <v>0</v>
      </c>
      <c r="Y82" s="164">
        <v>0.01</v>
      </c>
      <c r="Z82" s="164"/>
      <c r="AA82" s="125"/>
      <c r="AB82" s="164">
        <v>0</v>
      </c>
      <c r="AC82" s="164">
        <v>0.01</v>
      </c>
      <c r="AD82" s="164"/>
      <c r="AE82" s="125"/>
      <c r="AF82" s="164">
        <v>0</v>
      </c>
      <c r="AG82" s="164">
        <v>0.01</v>
      </c>
      <c r="AH82" s="164"/>
    </row>
    <row r="83" spans="2:34" s="115" customFormat="1" ht="10.5" customHeight="1">
      <c r="B83" s="138" t="s">
        <v>237</v>
      </c>
      <c r="C83" s="139" t="s">
        <v>238</v>
      </c>
      <c r="D83" s="139"/>
      <c r="E83" s="139"/>
      <c r="F83" s="139"/>
      <c r="G83" s="139"/>
      <c r="H83" s="139"/>
      <c r="I83" s="139"/>
      <c r="J83" s="139"/>
      <c r="K83" s="160"/>
      <c r="L83" s="141">
        <f>K83*FRE!$K$106</f>
        <v>0</v>
      </c>
      <c r="M83" s="142"/>
      <c r="N83" s="143"/>
      <c r="O83" s="161">
        <f t="shared" si="12"/>
        <v>0</v>
      </c>
      <c r="P83" s="162" t="s">
        <v>133</v>
      </c>
      <c r="Q83" s="163">
        <f>IF(OR(FRE!$K$108="não",FRE!$K$108&lt;"0"),IF($O$24=$T$20,U83,IF($O$24=$X$20,Y83,IF($O$24=$AB$20,AC83,AG83))),IF($O$24=$T$20,V83,IF($O$24=$X$20,Z83,IF($O$24=$AB$20,AD83,AH83))))</f>
        <v>0.01</v>
      </c>
      <c r="R83" s="150" t="str">
        <f t="shared" si="13"/>
        <v>ok</v>
      </c>
      <c r="T83" s="164">
        <v>0</v>
      </c>
      <c r="U83" s="164">
        <v>0.01</v>
      </c>
      <c r="V83" s="164"/>
      <c r="W83" s="137"/>
      <c r="X83" s="164">
        <v>0</v>
      </c>
      <c r="Y83" s="164">
        <v>0.01</v>
      </c>
      <c r="Z83" s="164"/>
      <c r="AA83" s="125"/>
      <c r="AB83" s="164">
        <v>0</v>
      </c>
      <c r="AC83" s="164">
        <v>0.01</v>
      </c>
      <c r="AD83" s="164"/>
      <c r="AE83" s="125"/>
      <c r="AF83" s="164">
        <v>0</v>
      </c>
      <c r="AG83" s="164">
        <v>0.01</v>
      </c>
      <c r="AH83" s="164"/>
    </row>
    <row r="84" spans="2:34" s="115" customFormat="1" ht="10.5" customHeight="1">
      <c r="B84" s="138" t="s">
        <v>239</v>
      </c>
      <c r="C84" s="139" t="s">
        <v>240</v>
      </c>
      <c r="D84" s="139"/>
      <c r="E84" s="139"/>
      <c r="F84" s="139"/>
      <c r="G84" s="139"/>
      <c r="H84" s="139"/>
      <c r="I84" s="139"/>
      <c r="J84" s="139"/>
      <c r="K84" s="160"/>
      <c r="L84" s="141">
        <f>K84*FRE!$K$106</f>
        <v>0</v>
      </c>
      <c r="M84" s="142"/>
      <c r="N84" s="143"/>
      <c r="O84" s="161">
        <f t="shared" si="12"/>
        <v>0</v>
      </c>
      <c r="P84" s="162" t="s">
        <v>133</v>
      </c>
      <c r="Q84" s="163">
        <f>IF(OR(FRE!$K$108="não",FRE!$K$108&lt;"0"),IF($O$24=$T$20,U84,IF($O$24=$X$20,Y84,IF($O$24=$AB$20,AC84,AG84))),IF($O$24=$T$20,V84,IF($O$24=$X$20,Z84,IF($O$24=$AB$20,AD84,AH84))))</f>
        <v>0.02</v>
      </c>
      <c r="R84" s="150" t="str">
        <f t="shared" si="13"/>
        <v>ok</v>
      </c>
      <c r="T84" s="164">
        <v>0</v>
      </c>
      <c r="U84" s="164">
        <v>0.02</v>
      </c>
      <c r="V84" s="164"/>
      <c r="W84" s="137"/>
      <c r="X84" s="164">
        <v>0</v>
      </c>
      <c r="Y84" s="164">
        <v>0.02</v>
      </c>
      <c r="Z84" s="164"/>
      <c r="AA84" s="125"/>
      <c r="AB84" s="164">
        <v>0</v>
      </c>
      <c r="AC84" s="164">
        <v>0.02</v>
      </c>
      <c r="AD84" s="164"/>
      <c r="AE84" s="125"/>
      <c r="AF84" s="164">
        <v>0</v>
      </c>
      <c r="AG84" s="164">
        <v>0.02</v>
      </c>
      <c r="AH84" s="164"/>
    </row>
    <row r="85" spans="2:34" s="101" customFormat="1" ht="10.5" customHeight="1">
      <c r="B85" s="138" t="s">
        <v>241</v>
      </c>
      <c r="C85" s="139" t="s">
        <v>242</v>
      </c>
      <c r="D85" s="165"/>
      <c r="E85" s="165"/>
      <c r="F85" s="165"/>
      <c r="G85" s="165"/>
      <c r="H85" s="165"/>
      <c r="I85" s="165"/>
      <c r="J85" s="165"/>
      <c r="K85" s="160"/>
      <c r="L85" s="141">
        <f>K85*FRE!$K$106</f>
        <v>0</v>
      </c>
      <c r="M85" s="166"/>
      <c r="N85" s="167"/>
      <c r="O85" s="161">
        <f t="shared" si="12"/>
        <v>0.01</v>
      </c>
      <c r="P85" s="162" t="s">
        <v>133</v>
      </c>
      <c r="Q85" s="163">
        <f>IF(OR(FRE!$K$108="não",FRE!$K$108&lt;"0"),IF($O$24=$T$20,U85,IF($O$24=$X$20,Y85,IF($O$24=$AB$20,AC85,AG85))),IF($O$24=$T$20,V85,IF($O$24=$X$20,Z85,IF($O$24=$AB$20,AD85,AH85))))</f>
        <v>0.03</v>
      </c>
      <c r="R85" s="150" t="str">
        <f t="shared" si="13"/>
        <v>Excedeu limites</v>
      </c>
      <c r="T85" s="164">
        <v>0</v>
      </c>
      <c r="U85" s="164">
        <v>0.01</v>
      </c>
      <c r="V85" s="164"/>
      <c r="W85" s="137"/>
      <c r="X85" s="164">
        <v>0.01</v>
      </c>
      <c r="Y85" s="164">
        <v>0.03</v>
      </c>
      <c r="Z85" s="164"/>
      <c r="AA85" s="125"/>
      <c r="AB85" s="164">
        <v>0.01</v>
      </c>
      <c r="AC85" s="164">
        <v>0.03</v>
      </c>
      <c r="AD85" s="164"/>
      <c r="AE85" s="125"/>
      <c r="AF85" s="164">
        <v>0.01</v>
      </c>
      <c r="AG85" s="164">
        <v>0.03</v>
      </c>
      <c r="AH85" s="164"/>
    </row>
    <row r="86" spans="2:14" ht="18" customHeight="1">
      <c r="B86" s="168"/>
      <c r="C86" s="169" t="s">
        <v>243</v>
      </c>
      <c r="D86" s="170"/>
      <c r="E86" s="170"/>
      <c r="F86" s="170"/>
      <c r="G86" s="170"/>
      <c r="H86" s="170"/>
      <c r="I86" s="170"/>
      <c r="J86" s="170"/>
      <c r="K86" s="171" t="str">
        <f>IF(SUM(K25,K36,K39:K40,K45,K48,K55,K62,K71,K75)&gt;100%,"Passou "&amp;TEXT((SUM(K25,K36,K39:K40,K45,K48,K55,K62,K71,K75)-100%)*100,"0,00")&amp;"%",IF(SUM(K25,K36,K39:K40,K45,K48,K55,K62,K71,K75)&lt;100%,"Falta "&amp;TEXT((100%-SUM(K25,K36,K39:K40,K45,K48,K55,K62,K71,K75))*100,"0,00")&amp;"%",100%))</f>
        <v>Falta 100,00%</v>
      </c>
      <c r="L86" s="172">
        <f>SUM(L25,L36,L39:L40,L45,L48,L55,L62,L71,L75)</f>
        <v>0</v>
      </c>
      <c r="M86" s="173"/>
      <c r="N86" s="174"/>
    </row>
    <row r="87" spans="2:34" ht="12.75">
      <c r="B87" s="143"/>
      <c r="C87" s="139"/>
      <c r="Q87" s="144"/>
      <c r="R87" s="145"/>
      <c r="S87" s="146"/>
      <c r="T87" s="175" t="s">
        <v>244</v>
      </c>
      <c r="U87" s="175"/>
      <c r="V87" s="176"/>
      <c r="W87" s="177"/>
      <c r="X87" s="175" t="s">
        <v>244</v>
      </c>
      <c r="Y87" s="175"/>
      <c r="Z87" s="176"/>
      <c r="AA87" s="111"/>
      <c r="AB87" s="175" t="s">
        <v>244</v>
      </c>
      <c r="AC87" s="175"/>
      <c r="AD87" s="176"/>
      <c r="AE87" s="111"/>
      <c r="AF87" s="175" t="s">
        <v>244</v>
      </c>
      <c r="AG87" s="175"/>
      <c r="AH87" s="123"/>
    </row>
    <row r="88" spans="9:34" ht="12.75">
      <c r="I88" s="98" t="s">
        <v>245</v>
      </c>
      <c r="J88" s="79"/>
      <c r="K88" s="79"/>
      <c r="L88" s="79"/>
      <c r="Q88" s="144"/>
      <c r="R88" s="145"/>
      <c r="S88" s="146"/>
      <c r="T88" s="178" t="s">
        <v>246</v>
      </c>
      <c r="U88" s="178"/>
      <c r="V88" s="179"/>
      <c r="W88" s="177"/>
      <c r="X88" s="178" t="s">
        <v>246</v>
      </c>
      <c r="Y88" s="178"/>
      <c r="Z88" s="179"/>
      <c r="AA88" s="111"/>
      <c r="AB88" s="178" t="s">
        <v>246</v>
      </c>
      <c r="AC88" s="178"/>
      <c r="AD88" s="179"/>
      <c r="AE88" s="111"/>
      <c r="AF88" s="178" t="s">
        <v>246</v>
      </c>
      <c r="AG88" s="178"/>
      <c r="AH88" s="123"/>
    </row>
    <row r="89" spans="9:34" ht="12.75">
      <c r="I89" s="25" t="s">
        <v>111</v>
      </c>
      <c r="J89" s="91">
        <f>IF(FRE!$B$22="","",FRE!$B$22)</f>
      </c>
      <c r="K89" s="91"/>
      <c r="L89" s="91"/>
      <c r="Q89" s="144"/>
      <c r="R89" s="145"/>
      <c r="S89" s="146"/>
      <c r="T89" s="178" t="s">
        <v>247</v>
      </c>
      <c r="U89" s="178"/>
      <c r="V89" s="179"/>
      <c r="W89" s="177"/>
      <c r="X89" s="178" t="s">
        <v>247</v>
      </c>
      <c r="Y89" s="178"/>
      <c r="Z89" s="179"/>
      <c r="AA89" s="111"/>
      <c r="AB89" s="178" t="s">
        <v>247</v>
      </c>
      <c r="AC89" s="178"/>
      <c r="AD89" s="179"/>
      <c r="AE89" s="111"/>
      <c r="AF89" s="178" t="s">
        <v>247</v>
      </c>
      <c r="AG89" s="178"/>
      <c r="AH89" s="123"/>
    </row>
    <row r="90" spans="9:34" ht="12.75">
      <c r="I90" s="25" t="s">
        <v>112</v>
      </c>
      <c r="J90" s="99">
        <f>IF(FRE!$J$22="","",FRE!$J$22)</f>
      </c>
      <c r="K90" s="99"/>
      <c r="L90" s="99"/>
      <c r="Q90" s="180"/>
      <c r="R90" s="181"/>
      <c r="S90" s="182"/>
      <c r="T90" s="178" t="s">
        <v>248</v>
      </c>
      <c r="U90" s="178"/>
      <c r="V90" s="179"/>
      <c r="W90" s="109"/>
      <c r="X90" s="178" t="s">
        <v>248</v>
      </c>
      <c r="Y90" s="178"/>
      <c r="Z90" s="179"/>
      <c r="AA90" s="111"/>
      <c r="AB90" s="178" t="s">
        <v>248</v>
      </c>
      <c r="AC90" s="178"/>
      <c r="AD90" s="179"/>
      <c r="AE90" s="111"/>
      <c r="AF90" s="178" t="s">
        <v>248</v>
      </c>
      <c r="AG90" s="178"/>
      <c r="AH90" s="111"/>
    </row>
    <row r="91" spans="9:34" ht="12.75">
      <c r="I91" s="25" t="s">
        <v>249</v>
      </c>
      <c r="J91" s="99">
        <f>IF(FRE!$G$22="","",FRE!$G$22)</f>
      </c>
      <c r="K91" s="99"/>
      <c r="L91" s="99"/>
      <c r="Q91" s="180"/>
      <c r="R91" s="181"/>
      <c r="S91" s="182"/>
      <c r="T91" s="183">
        <f>SUM(T42:T61,T66:T85)+70%*SUM(T63:T65)+50%*SUM(U29:U35)</f>
        <v>0.42032758620689653</v>
      </c>
      <c r="U91" s="183"/>
      <c r="V91" s="184"/>
      <c r="W91" s="109"/>
      <c r="X91" s="183">
        <f>SUM(X42:X61,X66:X85)+70%*SUM(X63:X65)+50%*SUM(Y29:Y35)</f>
        <v>0.42635593220338985</v>
      </c>
      <c r="Y91" s="183"/>
      <c r="Z91" s="184"/>
      <c r="AA91" s="111"/>
      <c r="AB91" s="183">
        <f>SUM(AB42:AB61,AB66:AB85)+70%*SUM(AB63:AB65)+50%*SUM(AC29:AC35)</f>
        <v>0.4053559322033899</v>
      </c>
      <c r="AC91" s="183"/>
      <c r="AD91" s="184"/>
      <c r="AE91" s="111"/>
      <c r="AF91" s="183">
        <f>SUM(AF42:AF61,AF66:AF85)+70%*SUM(AF63:AF65)+50%*SUM(AG29:AG35)</f>
        <v>0.40835593220338984</v>
      </c>
      <c r="AG91" s="183"/>
      <c r="AH91" s="111"/>
    </row>
    <row r="92" spans="17:34" ht="12.75">
      <c r="Q92" s="180"/>
      <c r="R92" s="181"/>
      <c r="S92" s="182"/>
      <c r="T92" s="185"/>
      <c r="U92" s="148"/>
      <c r="V92" s="186"/>
      <c r="W92" s="186"/>
      <c r="X92" s="186"/>
      <c r="Y92" s="186"/>
      <c r="Z92" s="186"/>
      <c r="AA92" s="186"/>
      <c r="AB92" s="186"/>
      <c r="AC92" s="111"/>
      <c r="AD92" s="111"/>
      <c r="AE92" s="111"/>
      <c r="AF92" s="111"/>
      <c r="AG92" s="187"/>
      <c r="AH92" s="187"/>
    </row>
    <row r="93" spans="17:34" ht="12.75">
      <c r="Q93" s="180"/>
      <c r="R93" s="181"/>
      <c r="S93" s="182"/>
      <c r="T93" s="185"/>
      <c r="U93" s="148"/>
      <c r="V93" s="186"/>
      <c r="W93" s="186"/>
      <c r="X93" s="186"/>
      <c r="Y93" s="186"/>
      <c r="Z93" s="186"/>
      <c r="AA93" s="186"/>
      <c r="AB93" s="186"/>
      <c r="AC93" s="111"/>
      <c r="AD93" s="111"/>
      <c r="AE93" s="111"/>
      <c r="AF93" s="111"/>
      <c r="AG93" s="187"/>
      <c r="AH93" s="187"/>
    </row>
  </sheetData>
  <sheetProtection sheet="1"/>
  <mergeCells count="41">
    <mergeCell ref="T20:V20"/>
    <mergeCell ref="X20:Z20"/>
    <mergeCell ref="AB20:AD20"/>
    <mergeCell ref="AF20:AH20"/>
    <mergeCell ref="T21:T24"/>
    <mergeCell ref="U21:U24"/>
    <mergeCell ref="V21:V24"/>
    <mergeCell ref="X21:X24"/>
    <mergeCell ref="Y21:Y24"/>
    <mergeCell ref="Z21:Z24"/>
    <mergeCell ref="AB21:AB24"/>
    <mergeCell ref="AC21:AC24"/>
    <mergeCell ref="AD21:AD24"/>
    <mergeCell ref="AF21:AF24"/>
    <mergeCell ref="AG21:AG24"/>
    <mergeCell ref="AH21:AH24"/>
    <mergeCell ref="C22:E22"/>
    <mergeCell ref="O24:Q24"/>
    <mergeCell ref="T87:U87"/>
    <mergeCell ref="X87:Y87"/>
    <mergeCell ref="AB87:AC87"/>
    <mergeCell ref="AF87:AG87"/>
    <mergeCell ref="T88:U88"/>
    <mergeCell ref="X88:Y88"/>
    <mergeCell ref="AB88:AC88"/>
    <mergeCell ref="AF88:AG88"/>
    <mergeCell ref="J89:L89"/>
    <mergeCell ref="T89:U89"/>
    <mergeCell ref="X89:Y89"/>
    <mergeCell ref="AB89:AC89"/>
    <mergeCell ref="AF89:AG89"/>
    <mergeCell ref="J90:L90"/>
    <mergeCell ref="T90:U90"/>
    <mergeCell ref="X90:Y90"/>
    <mergeCell ref="AB90:AC90"/>
    <mergeCell ref="AF90:AG90"/>
    <mergeCell ref="J91:L91"/>
    <mergeCell ref="T91:U91"/>
    <mergeCell ref="X91:Y91"/>
    <mergeCell ref="AB91:AC91"/>
    <mergeCell ref="AF91:AG91"/>
  </mergeCells>
  <conditionalFormatting sqref="D22:E22">
    <cfRule type="expression" priority="1" dxfId="3" stopIfTrue="1">
      <formula>TRIM(D22)&lt;"0"</formula>
    </cfRule>
  </conditionalFormatting>
  <conditionalFormatting sqref="C22">
    <cfRule type="expression" priority="2" dxfId="3" stopIfTrue="1">
      <formula>TRIM(C22)&lt;"0"</formula>
    </cfRule>
  </conditionalFormatting>
  <conditionalFormatting sqref="R27:R35">
    <cfRule type="expression" priority="3" dxfId="4" stopIfTrue="1">
      <formula>AND(R27&lt;&gt;"ok",R27&lt;&gt;"-",R27&lt;&gt;"")</formula>
    </cfRule>
  </conditionalFormatting>
  <conditionalFormatting sqref="R37:R39">
    <cfRule type="expression" priority="4" dxfId="4" stopIfTrue="1">
      <formula>AND(R37&lt;&gt;"ok",R37&lt;&gt;"-",R37&lt;&gt;"")</formula>
    </cfRule>
  </conditionalFormatting>
  <conditionalFormatting sqref="R41:R44">
    <cfRule type="expression" priority="5" dxfId="4" stopIfTrue="1">
      <formula>AND(R41&lt;&gt;"ok",R41&lt;&gt;"-",R41&lt;&gt;"")</formula>
    </cfRule>
  </conditionalFormatting>
  <conditionalFormatting sqref="R46:R47">
    <cfRule type="expression" priority="6" dxfId="4" stopIfTrue="1">
      <formula>AND(R46&lt;&gt;"ok",R46&lt;&gt;"-",R46&lt;&gt;"")</formula>
    </cfRule>
  </conditionalFormatting>
  <conditionalFormatting sqref="R49:R54">
    <cfRule type="expression" priority="7" dxfId="4" stopIfTrue="1">
      <formula>AND(R49&lt;&gt;"ok",R49&lt;&gt;"-",R49&lt;&gt;"")</formula>
    </cfRule>
  </conditionalFormatting>
  <conditionalFormatting sqref="R56:R61">
    <cfRule type="expression" priority="8" dxfId="4" stopIfTrue="1">
      <formula>AND(R56&lt;&gt;"ok",R56&lt;&gt;"-",R56&lt;&gt;"")</formula>
    </cfRule>
  </conditionalFormatting>
  <conditionalFormatting sqref="R63:R70">
    <cfRule type="expression" priority="9" dxfId="4" stopIfTrue="1">
      <formula>AND(R63&lt;&gt;"ok",R63&lt;&gt;"-",R63&lt;&gt;"")</formula>
    </cfRule>
  </conditionalFormatting>
  <conditionalFormatting sqref="R72:R74">
    <cfRule type="expression" priority="10" dxfId="4" stopIfTrue="1">
      <formula>AND(R72&lt;&gt;"ok",R72&lt;&gt;"-",R72&lt;&gt;"")</formula>
    </cfRule>
  </conditionalFormatting>
  <conditionalFormatting sqref="K86">
    <cfRule type="expression" priority="11" dxfId="5" stopIfTrue="1">
      <formula>SUM(K25,K36,K39:K40,K45,K48,K55,K62,K71,K75)&lt;100%</formula>
    </cfRule>
    <cfRule type="expression" priority="12" dxfId="6" stopIfTrue="1">
      <formula>SUM(K25,K36,K39:K40,K45,K48,K55,K62,K71,K75)&gt;100%</formula>
    </cfRule>
  </conditionalFormatting>
  <conditionalFormatting sqref="A75:P85 Q1:AH19 Q76:Q86 Q94:AH65536 R86 S75:IV85 T86:AH86">
    <cfRule type="expression" priority="13" dxfId="2" stopIfTrue="1">
      <formula>$I$22="sim"</formula>
    </cfRule>
  </conditionalFormatting>
  <conditionalFormatting sqref="R75">
    <cfRule type="expression" priority="14" dxfId="2" stopIfTrue="1">
      <formula>$I$22="sim"</formula>
    </cfRule>
    <cfRule type="expression" priority="15" dxfId="4" stopIfTrue="1">
      <formula>AND(A75&lt;&gt;"ok",A75&lt;&gt;"-",A75&lt;&gt;"")</formula>
    </cfRule>
  </conditionalFormatting>
  <conditionalFormatting sqref="R76:R85">
    <cfRule type="expression" priority="16" dxfId="2" stopIfTrue="1">
      <formula>$I$22="sim"</formula>
    </cfRule>
    <cfRule type="expression" priority="17" dxfId="4" stopIfTrue="1">
      <formula>AND(R76&lt;&gt;"ok",R76&lt;&gt;"-",R76&lt;&gt;"")</formula>
    </cfRule>
  </conditionalFormatting>
  <dataValidations count="2">
    <dataValidation type="list" allowBlank="1" showErrorMessage="1" sqref="D22:E22">
      <formula1>"(escolha),condomínio,loteamento"</formula1>
      <formula2>0</formula2>
    </dataValidation>
    <dataValidation type="list" allowBlank="1" showErrorMessage="1" sqref="C22">
      <formula1>$A$1:$A$5</formula1>
      <formula2>0</formula2>
    </dataValidation>
  </dataValidations>
  <printOptions horizontalCentered="1"/>
  <pageMargins left="0.5118055555555555" right="0.5118055555555555" top="0.7875" bottom="0.7875" header="0.5118055555555555" footer="0.5118055555555555"/>
  <pageSetup fitToWidth="0" fitToHeight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showGridLines="0" zoomScale="112" zoomScaleNormal="112" zoomScaleSheetLayoutView="100" workbookViewId="0" topLeftCell="A1">
      <selection activeCell="J19" sqref="J19"/>
    </sheetView>
  </sheetViews>
  <sheetFormatPr defaultColWidth="9.140625" defaultRowHeight="15"/>
  <cols>
    <col min="1" max="1" width="1.1484375" style="188" customWidth="1"/>
    <col min="2" max="2" width="9.140625" style="189" customWidth="1"/>
    <col min="3" max="8" width="9.140625" style="188" customWidth="1"/>
    <col min="9" max="9" width="9.140625" style="190" customWidth="1"/>
    <col min="10" max="12" width="9.140625" style="189" customWidth="1"/>
    <col min="13" max="13" width="13.8515625" style="189" customWidth="1"/>
    <col min="14" max="14" width="9.140625" style="189" customWidth="1"/>
    <col min="15" max="16384" width="9.140625" style="188" customWidth="1"/>
  </cols>
  <sheetData>
    <row r="1" ht="12.75">
      <c r="A1" s="191" t="s">
        <v>0</v>
      </c>
    </row>
    <row r="2" spans="1:5" ht="12.75">
      <c r="A2" s="191" t="s">
        <v>115</v>
      </c>
      <c r="E2" s="192" t="s">
        <v>250</v>
      </c>
    </row>
    <row r="3" ht="7.5" customHeight="1">
      <c r="A3" s="191" t="s">
        <v>117</v>
      </c>
    </row>
    <row r="4" spans="1:6" ht="12.75">
      <c r="A4" s="191" t="s">
        <v>118</v>
      </c>
      <c r="E4" s="30" t="str">
        <f>FRE!$C$4</f>
        <v>Programa:</v>
      </c>
      <c r="F4" s="102" t="str">
        <f>FRE!$D$4</f>
        <v>(escolha)</v>
      </c>
    </row>
    <row r="5" ht="12.75">
      <c r="A5" s="191" t="s">
        <v>119</v>
      </c>
    </row>
    <row r="17" spans="10:14" ht="24" customHeight="1">
      <c r="J17" s="193" t="s">
        <v>251</v>
      </c>
      <c r="K17" s="193" t="s">
        <v>252</v>
      </c>
      <c r="L17" s="193" t="s">
        <v>253</v>
      </c>
      <c r="M17" s="193" t="s">
        <v>254</v>
      </c>
      <c r="N17" s="193" t="s">
        <v>255</v>
      </c>
    </row>
    <row r="18" spans="2:14" ht="12.75">
      <c r="B18" s="194">
        <v>1</v>
      </c>
      <c r="C18" s="195" t="s">
        <v>256</v>
      </c>
      <c r="D18" s="196"/>
      <c r="E18" s="196"/>
      <c r="F18" s="196"/>
      <c r="G18" s="196"/>
      <c r="H18" s="196"/>
      <c r="I18" s="197"/>
      <c r="J18" s="198"/>
      <c r="K18" s="198"/>
      <c r="L18" s="198"/>
      <c r="M18" s="198"/>
      <c r="N18" s="199"/>
    </row>
    <row r="19" spans="2:14" ht="12.75">
      <c r="B19" s="200" t="s">
        <v>131</v>
      </c>
      <c r="C19" s="201" t="s">
        <v>257</v>
      </c>
      <c r="D19" s="201"/>
      <c r="E19" s="201"/>
      <c r="F19" s="201"/>
      <c r="G19" s="201"/>
      <c r="H19" s="201"/>
      <c r="I19" s="202"/>
      <c r="J19" s="203" t="s">
        <v>258</v>
      </c>
      <c r="K19" s="204"/>
      <c r="L19" s="204"/>
      <c r="M19" s="205">
        <f>L19*K19</f>
        <v>0</v>
      </c>
      <c r="N19" s="206"/>
    </row>
    <row r="20" spans="2:14" ht="12.75">
      <c r="B20" s="200" t="s">
        <v>134</v>
      </c>
      <c r="C20" s="201" t="s">
        <v>259</v>
      </c>
      <c r="D20" s="201"/>
      <c r="E20" s="201"/>
      <c r="F20" s="201"/>
      <c r="G20" s="201"/>
      <c r="H20" s="201"/>
      <c r="I20" s="202"/>
      <c r="J20" s="203" t="s">
        <v>260</v>
      </c>
      <c r="K20" s="204"/>
      <c r="L20" s="204"/>
      <c r="M20" s="205">
        <f>L20*K20</f>
        <v>0</v>
      </c>
      <c r="N20" s="206"/>
    </row>
    <row r="21" spans="2:14" ht="12.75">
      <c r="B21" s="200" t="s">
        <v>136</v>
      </c>
      <c r="C21" s="201" t="s">
        <v>261</v>
      </c>
      <c r="D21" s="201"/>
      <c r="E21" s="201"/>
      <c r="F21" s="201"/>
      <c r="G21" s="201"/>
      <c r="H21" s="201"/>
      <c r="I21" s="202"/>
      <c r="J21" s="203" t="s">
        <v>262</v>
      </c>
      <c r="K21" s="204"/>
      <c r="L21" s="204"/>
      <c r="M21" s="205">
        <f>L21*K21</f>
        <v>0</v>
      </c>
      <c r="N21" s="206"/>
    </row>
    <row r="22" spans="2:14" ht="12.75">
      <c r="B22" s="200" t="s">
        <v>138</v>
      </c>
      <c r="C22" s="207"/>
      <c r="D22" s="207"/>
      <c r="E22" s="207"/>
      <c r="F22" s="207"/>
      <c r="G22" s="207"/>
      <c r="H22" s="207"/>
      <c r="I22" s="208"/>
      <c r="J22" s="203"/>
      <c r="K22" s="204"/>
      <c r="L22" s="204"/>
      <c r="M22" s="205">
        <f>L22*K22</f>
        <v>0</v>
      </c>
      <c r="N22" s="206"/>
    </row>
    <row r="23" spans="2:14" ht="12.75">
      <c r="B23" s="200" t="s">
        <v>140</v>
      </c>
      <c r="C23" s="207"/>
      <c r="D23" s="207"/>
      <c r="E23" s="207"/>
      <c r="F23" s="207"/>
      <c r="G23" s="207"/>
      <c r="H23" s="207"/>
      <c r="I23" s="208"/>
      <c r="J23" s="203"/>
      <c r="K23" s="204"/>
      <c r="L23" s="204"/>
      <c r="M23" s="205">
        <f>L23*K23</f>
        <v>0</v>
      </c>
      <c r="N23" s="206"/>
    </row>
    <row r="24" spans="2:14" ht="12.75">
      <c r="B24" s="209"/>
      <c r="C24" s="210" t="s">
        <v>263</v>
      </c>
      <c r="D24" s="211"/>
      <c r="E24" s="211"/>
      <c r="F24" s="211"/>
      <c r="G24" s="211"/>
      <c r="H24" s="211"/>
      <c r="I24" s="212"/>
      <c r="J24" s="213"/>
      <c r="K24" s="213"/>
      <c r="L24" s="213"/>
      <c r="M24" s="214">
        <f>SUM(M18:M23)</f>
        <v>0</v>
      </c>
      <c r="N24" s="215">
        <f>IF($M$91=0,0,M24/$M$91)</f>
        <v>0</v>
      </c>
    </row>
    <row r="26" spans="2:14" ht="12.75">
      <c r="B26" s="194">
        <v>2</v>
      </c>
      <c r="C26" s="195" t="s">
        <v>264</v>
      </c>
      <c r="D26" s="196"/>
      <c r="E26" s="196"/>
      <c r="F26" s="196"/>
      <c r="G26" s="196"/>
      <c r="H26" s="196"/>
      <c r="I26" s="197"/>
      <c r="J26" s="198"/>
      <c r="K26" s="198"/>
      <c r="L26" s="198"/>
      <c r="M26" s="198"/>
      <c r="N26" s="199"/>
    </row>
    <row r="27" spans="2:14" ht="12.75">
      <c r="B27" s="200" t="s">
        <v>153</v>
      </c>
      <c r="C27" s="201" t="s">
        <v>265</v>
      </c>
      <c r="D27" s="216"/>
      <c r="E27" s="201"/>
      <c r="F27" s="201"/>
      <c r="G27" s="201"/>
      <c r="H27" s="201"/>
      <c r="I27" s="202"/>
      <c r="J27" s="203"/>
      <c r="K27" s="204"/>
      <c r="L27" s="204"/>
      <c r="M27" s="205">
        <f aca="true" t="shared" si="0" ref="M27:M32">L27*K27</f>
        <v>0</v>
      </c>
      <c r="N27" s="206"/>
    </row>
    <row r="28" spans="2:14" ht="12.75">
      <c r="B28" s="200" t="s">
        <v>155</v>
      </c>
      <c r="C28" s="201" t="s">
        <v>266</v>
      </c>
      <c r="D28" s="216"/>
      <c r="E28" s="201"/>
      <c r="F28" s="201"/>
      <c r="G28" s="201"/>
      <c r="H28" s="201"/>
      <c r="I28" s="202"/>
      <c r="J28" s="203" t="s">
        <v>260</v>
      </c>
      <c r="K28" s="204"/>
      <c r="L28" s="204"/>
      <c r="M28" s="205">
        <f t="shared" si="0"/>
        <v>0</v>
      </c>
      <c r="N28" s="206"/>
    </row>
    <row r="29" spans="2:14" ht="12.75">
      <c r="B29" s="200" t="s">
        <v>267</v>
      </c>
      <c r="C29" s="201" t="s">
        <v>268</v>
      </c>
      <c r="D29" s="216"/>
      <c r="E29" s="201"/>
      <c r="F29" s="201"/>
      <c r="G29" s="201"/>
      <c r="H29" s="201"/>
      <c r="I29" s="202"/>
      <c r="J29" s="203" t="s">
        <v>269</v>
      </c>
      <c r="K29" s="204"/>
      <c r="L29" s="204"/>
      <c r="M29" s="205">
        <f t="shared" si="0"/>
        <v>0</v>
      </c>
      <c r="N29" s="206"/>
    </row>
    <row r="30" spans="2:14" ht="12.75">
      <c r="B30" s="200" t="s">
        <v>270</v>
      </c>
      <c r="C30" s="201" t="s">
        <v>271</v>
      </c>
      <c r="D30" s="216"/>
      <c r="E30" s="201"/>
      <c r="F30" s="201"/>
      <c r="G30" s="201"/>
      <c r="H30" s="201"/>
      <c r="I30" s="202"/>
      <c r="J30" s="203" t="s">
        <v>272</v>
      </c>
      <c r="K30" s="204"/>
      <c r="L30" s="204"/>
      <c r="M30" s="205">
        <f t="shared" si="0"/>
        <v>0</v>
      </c>
      <c r="N30" s="206"/>
    </row>
    <row r="31" spans="2:14" ht="12.75">
      <c r="B31" s="200" t="s">
        <v>273</v>
      </c>
      <c r="C31" s="207"/>
      <c r="D31" s="207"/>
      <c r="E31" s="207"/>
      <c r="F31" s="207"/>
      <c r="G31" s="207"/>
      <c r="H31" s="207"/>
      <c r="I31" s="202"/>
      <c r="J31" s="203"/>
      <c r="K31" s="204"/>
      <c r="L31" s="204"/>
      <c r="M31" s="205">
        <f t="shared" si="0"/>
        <v>0</v>
      </c>
      <c r="N31" s="206"/>
    </row>
    <row r="32" spans="2:14" ht="12.75">
      <c r="B32" s="200" t="s">
        <v>274</v>
      </c>
      <c r="C32" s="207"/>
      <c r="D32" s="207"/>
      <c r="E32" s="207"/>
      <c r="F32" s="207"/>
      <c r="G32" s="207"/>
      <c r="H32" s="207"/>
      <c r="I32" s="202"/>
      <c r="J32" s="203"/>
      <c r="K32" s="204"/>
      <c r="L32" s="204"/>
      <c r="M32" s="205">
        <f t="shared" si="0"/>
        <v>0</v>
      </c>
      <c r="N32" s="206"/>
    </row>
    <row r="33" spans="2:14" ht="12.75">
      <c r="B33" s="209"/>
      <c r="C33" s="210" t="s">
        <v>263</v>
      </c>
      <c r="D33" s="211"/>
      <c r="E33" s="211"/>
      <c r="F33" s="211"/>
      <c r="G33" s="211"/>
      <c r="H33" s="211"/>
      <c r="I33" s="212"/>
      <c r="J33" s="213"/>
      <c r="K33" s="213"/>
      <c r="L33" s="213"/>
      <c r="M33" s="214">
        <f>SUM(M26:M32)</f>
        <v>0</v>
      </c>
      <c r="N33" s="215">
        <f>IF($M$91=0,0,M33/$M$91)</f>
        <v>0</v>
      </c>
    </row>
    <row r="35" spans="2:14" ht="12.75">
      <c r="B35" s="194">
        <v>3</v>
      </c>
      <c r="C35" s="195" t="s">
        <v>275</v>
      </c>
      <c r="D35" s="196"/>
      <c r="E35" s="196"/>
      <c r="F35" s="196"/>
      <c r="G35" s="196"/>
      <c r="H35" s="196"/>
      <c r="I35" s="197"/>
      <c r="J35" s="198"/>
      <c r="K35" s="198"/>
      <c r="L35" s="198"/>
      <c r="M35" s="198"/>
      <c r="N35" s="199"/>
    </row>
    <row r="36" spans="2:14" ht="12.75">
      <c r="B36" s="200" t="s">
        <v>276</v>
      </c>
      <c r="C36" s="201" t="s">
        <v>277</v>
      </c>
      <c r="D36" s="201"/>
      <c r="E36" s="201"/>
      <c r="F36" s="201"/>
      <c r="G36" s="201"/>
      <c r="H36" s="201"/>
      <c r="I36" s="202"/>
      <c r="J36" s="203" t="s">
        <v>269</v>
      </c>
      <c r="K36" s="204"/>
      <c r="L36" s="204"/>
      <c r="M36" s="205">
        <f>L36*K36</f>
        <v>0</v>
      </c>
      <c r="N36" s="206"/>
    </row>
    <row r="37" spans="2:14" ht="12.75">
      <c r="B37" s="200" t="s">
        <v>278</v>
      </c>
      <c r="C37" s="201" t="s">
        <v>279</v>
      </c>
      <c r="D37" s="201"/>
      <c r="E37" s="201"/>
      <c r="F37" s="201"/>
      <c r="G37" s="201"/>
      <c r="H37" s="201"/>
      <c r="I37" s="202"/>
      <c r="J37" s="203" t="s">
        <v>272</v>
      </c>
      <c r="K37" s="204"/>
      <c r="L37" s="204"/>
      <c r="M37" s="205">
        <f>L37*K37</f>
        <v>0</v>
      </c>
      <c r="N37" s="206"/>
    </row>
    <row r="38" spans="2:14" ht="12.75">
      <c r="B38" s="200" t="s">
        <v>280</v>
      </c>
      <c r="C38" s="201" t="s">
        <v>281</v>
      </c>
      <c r="D38" s="201"/>
      <c r="E38" s="201"/>
      <c r="F38" s="201"/>
      <c r="G38" s="201"/>
      <c r="H38" s="201"/>
      <c r="I38" s="202"/>
      <c r="J38" s="203" t="s">
        <v>272</v>
      </c>
      <c r="K38" s="204"/>
      <c r="L38" s="204"/>
      <c r="M38" s="205">
        <f>L38*K38</f>
        <v>0</v>
      </c>
      <c r="N38" s="206"/>
    </row>
    <row r="39" spans="2:14" ht="12.75">
      <c r="B39" s="200" t="s">
        <v>282</v>
      </c>
      <c r="C39" s="207"/>
      <c r="D39" s="207"/>
      <c r="E39" s="207"/>
      <c r="F39" s="207"/>
      <c r="G39" s="207"/>
      <c r="H39" s="207"/>
      <c r="I39" s="202"/>
      <c r="J39" s="203"/>
      <c r="K39" s="204"/>
      <c r="L39" s="204"/>
      <c r="M39" s="205">
        <f>L39*K39</f>
        <v>0</v>
      </c>
      <c r="N39" s="206"/>
    </row>
    <row r="40" spans="2:14" ht="12.75">
      <c r="B40" s="200" t="s">
        <v>283</v>
      </c>
      <c r="C40" s="207"/>
      <c r="D40" s="207"/>
      <c r="E40" s="207"/>
      <c r="F40" s="207"/>
      <c r="G40" s="207"/>
      <c r="H40" s="207"/>
      <c r="I40" s="208"/>
      <c r="J40" s="203"/>
      <c r="K40" s="204"/>
      <c r="L40" s="204"/>
      <c r="M40" s="205">
        <f>L40*K40</f>
        <v>0</v>
      </c>
      <c r="N40" s="206"/>
    </row>
    <row r="41" spans="2:14" ht="12.75">
      <c r="B41" s="209"/>
      <c r="C41" s="210" t="s">
        <v>263</v>
      </c>
      <c r="D41" s="211"/>
      <c r="E41" s="211"/>
      <c r="F41" s="211"/>
      <c r="G41" s="211"/>
      <c r="H41" s="211"/>
      <c r="I41" s="212"/>
      <c r="J41" s="213"/>
      <c r="K41" s="213"/>
      <c r="L41" s="213"/>
      <c r="M41" s="214">
        <f>SUM(M35:M40)</f>
        <v>0</v>
      </c>
      <c r="N41" s="215">
        <f>IF($M$91=0,0,M41/$M$91)</f>
        <v>0</v>
      </c>
    </row>
    <row r="43" spans="2:14" ht="12.75">
      <c r="B43" s="194">
        <v>4</v>
      </c>
      <c r="C43" s="195" t="s">
        <v>284</v>
      </c>
      <c r="D43" s="196"/>
      <c r="E43" s="196"/>
      <c r="F43" s="196"/>
      <c r="G43" s="196"/>
      <c r="H43" s="196"/>
      <c r="I43" s="197"/>
      <c r="J43" s="198"/>
      <c r="K43" s="198"/>
      <c r="L43" s="198"/>
      <c r="M43" s="198"/>
      <c r="N43" s="199"/>
    </row>
    <row r="44" spans="2:14" ht="12.75">
      <c r="B44" s="200" t="s">
        <v>159</v>
      </c>
      <c r="C44" s="201" t="s">
        <v>285</v>
      </c>
      <c r="D44" s="201"/>
      <c r="E44" s="201"/>
      <c r="F44" s="201"/>
      <c r="G44" s="201"/>
      <c r="H44" s="201"/>
      <c r="I44" s="202"/>
      <c r="J44" s="203" t="s">
        <v>269</v>
      </c>
      <c r="K44" s="204"/>
      <c r="L44" s="204"/>
      <c r="M44" s="205">
        <f>L44*K44</f>
        <v>0</v>
      </c>
      <c r="N44" s="206"/>
    </row>
    <row r="45" spans="2:14" ht="12.75">
      <c r="B45" s="200" t="s">
        <v>286</v>
      </c>
      <c r="C45" s="201" t="s">
        <v>287</v>
      </c>
      <c r="D45" s="201"/>
      <c r="E45" s="201"/>
      <c r="F45" s="201"/>
      <c r="G45" s="201"/>
      <c r="H45" s="201"/>
      <c r="I45" s="202"/>
      <c r="J45" s="203" t="s">
        <v>288</v>
      </c>
      <c r="K45" s="204"/>
      <c r="L45" s="204"/>
      <c r="M45" s="205">
        <f>L45*K45</f>
        <v>0</v>
      </c>
      <c r="N45" s="206"/>
    </row>
    <row r="46" spans="2:14" ht="12.75">
      <c r="B46" s="200" t="s">
        <v>289</v>
      </c>
      <c r="C46" s="207"/>
      <c r="D46" s="207"/>
      <c r="E46" s="207"/>
      <c r="F46" s="207"/>
      <c r="G46" s="207"/>
      <c r="H46" s="207"/>
      <c r="I46" s="202"/>
      <c r="J46" s="203"/>
      <c r="K46" s="204"/>
      <c r="L46" s="204"/>
      <c r="M46" s="205">
        <f>L46*K46</f>
        <v>0</v>
      </c>
      <c r="N46" s="206"/>
    </row>
    <row r="47" spans="2:14" ht="12.75">
      <c r="B47" s="200" t="s">
        <v>290</v>
      </c>
      <c r="C47" s="207"/>
      <c r="D47" s="207"/>
      <c r="E47" s="207"/>
      <c r="F47" s="207"/>
      <c r="G47" s="207"/>
      <c r="H47" s="207"/>
      <c r="I47" s="202"/>
      <c r="J47" s="203"/>
      <c r="K47" s="204"/>
      <c r="L47" s="204"/>
      <c r="M47" s="205">
        <f>L47*K47</f>
        <v>0</v>
      </c>
      <c r="N47" s="206"/>
    </row>
    <row r="48" spans="2:14" ht="12.75">
      <c r="B48" s="209"/>
      <c r="C48" s="210" t="s">
        <v>263</v>
      </c>
      <c r="D48" s="211"/>
      <c r="E48" s="211"/>
      <c r="F48" s="211"/>
      <c r="G48" s="211"/>
      <c r="H48" s="211"/>
      <c r="I48" s="212"/>
      <c r="J48" s="213"/>
      <c r="K48" s="213"/>
      <c r="L48" s="213"/>
      <c r="M48" s="214">
        <f>SUM(M43:M47)</f>
        <v>0</v>
      </c>
      <c r="N48" s="215">
        <f>IF($M$91=0,0,M48/$M$91)</f>
        <v>0</v>
      </c>
    </row>
    <row r="50" spans="2:14" ht="12.75">
      <c r="B50" s="194">
        <v>5</v>
      </c>
      <c r="C50" s="195" t="s">
        <v>185</v>
      </c>
      <c r="D50" s="196"/>
      <c r="E50" s="196"/>
      <c r="F50" s="196"/>
      <c r="G50" s="196"/>
      <c r="H50" s="196"/>
      <c r="I50" s="197"/>
      <c r="J50" s="198"/>
      <c r="K50" s="198"/>
      <c r="L50" s="198"/>
      <c r="M50" s="198"/>
      <c r="N50" s="199"/>
    </row>
    <row r="51" spans="2:14" ht="11.25" customHeight="1">
      <c r="B51" s="200" t="s">
        <v>168</v>
      </c>
      <c r="C51" s="201" t="s">
        <v>291</v>
      </c>
      <c r="D51" s="201"/>
      <c r="E51" s="217"/>
      <c r="F51" s="217"/>
      <c r="G51" s="217"/>
      <c r="H51" s="217"/>
      <c r="I51" s="202"/>
      <c r="J51" s="203" t="s">
        <v>262</v>
      </c>
      <c r="K51" s="204"/>
      <c r="L51" s="204"/>
      <c r="M51" s="205">
        <f>L51*K51</f>
        <v>0</v>
      </c>
      <c r="N51" s="206"/>
    </row>
    <row r="52" spans="2:14" ht="12.75">
      <c r="B52" s="200" t="s">
        <v>170</v>
      </c>
      <c r="C52" s="201" t="s">
        <v>292</v>
      </c>
      <c r="D52" s="201"/>
      <c r="E52" s="201"/>
      <c r="F52" s="201"/>
      <c r="G52" s="201"/>
      <c r="H52" s="201"/>
      <c r="I52" s="202"/>
      <c r="J52" s="203" t="s">
        <v>269</v>
      </c>
      <c r="K52" s="204"/>
      <c r="L52" s="204"/>
      <c r="M52" s="205">
        <f>L52*K52</f>
        <v>0</v>
      </c>
      <c r="N52" s="206"/>
    </row>
    <row r="53" spans="2:14" ht="12.75">
      <c r="B53" s="200" t="s">
        <v>293</v>
      </c>
      <c r="C53" s="201" t="s">
        <v>294</v>
      </c>
      <c r="D53" s="201"/>
      <c r="E53" s="201"/>
      <c r="F53" s="201"/>
      <c r="G53" s="201"/>
      <c r="H53" s="201"/>
      <c r="I53" s="202"/>
      <c r="J53" s="203" t="s">
        <v>262</v>
      </c>
      <c r="K53" s="204"/>
      <c r="L53" s="204"/>
      <c r="M53" s="205">
        <f>L53*K53</f>
        <v>0</v>
      </c>
      <c r="N53" s="206"/>
    </row>
    <row r="54" spans="2:14" ht="12.75">
      <c r="B54" s="200" t="s">
        <v>295</v>
      </c>
      <c r="C54" s="207"/>
      <c r="D54" s="207"/>
      <c r="E54" s="207"/>
      <c r="F54" s="207"/>
      <c r="G54" s="207"/>
      <c r="H54" s="207"/>
      <c r="I54" s="202"/>
      <c r="J54" s="203"/>
      <c r="K54" s="204"/>
      <c r="L54" s="204"/>
      <c r="M54" s="205">
        <f>L54*K54</f>
        <v>0</v>
      </c>
      <c r="N54" s="206"/>
    </row>
    <row r="55" spans="2:14" ht="12.75">
      <c r="B55" s="200" t="s">
        <v>296</v>
      </c>
      <c r="C55" s="207"/>
      <c r="D55" s="207"/>
      <c r="E55" s="207"/>
      <c r="F55" s="207"/>
      <c r="G55" s="207"/>
      <c r="H55" s="207"/>
      <c r="I55" s="208"/>
      <c r="J55" s="203"/>
      <c r="K55" s="204"/>
      <c r="L55" s="204"/>
      <c r="M55" s="205">
        <f>L55*K55</f>
        <v>0</v>
      </c>
      <c r="N55" s="206"/>
    </row>
    <row r="56" spans="2:14" ht="12.75">
      <c r="B56" s="209"/>
      <c r="C56" s="210" t="s">
        <v>263</v>
      </c>
      <c r="D56" s="211"/>
      <c r="E56" s="211"/>
      <c r="F56" s="211"/>
      <c r="G56" s="211"/>
      <c r="H56" s="211"/>
      <c r="I56" s="212"/>
      <c r="J56" s="213"/>
      <c r="K56" s="213"/>
      <c r="L56" s="213"/>
      <c r="M56" s="214">
        <f>SUM(M50:M55)</f>
        <v>0</v>
      </c>
      <c r="N56" s="215">
        <f>IF($M$91=0,0,M56/$M$91)</f>
        <v>0</v>
      </c>
    </row>
    <row r="58" spans="2:14" ht="12.75">
      <c r="B58" s="194">
        <v>6</v>
      </c>
      <c r="C58" s="195" t="s">
        <v>297</v>
      </c>
      <c r="D58" s="196"/>
      <c r="E58" s="196"/>
      <c r="F58" s="196"/>
      <c r="G58" s="196"/>
      <c r="H58" s="196"/>
      <c r="I58" s="197"/>
      <c r="J58" s="198"/>
      <c r="K58" s="198"/>
      <c r="L58" s="198"/>
      <c r="M58" s="198"/>
      <c r="N58" s="199"/>
    </row>
    <row r="59" spans="2:14" ht="12.75">
      <c r="B59" s="200" t="s">
        <v>173</v>
      </c>
      <c r="C59" s="201" t="s">
        <v>298</v>
      </c>
      <c r="D59" s="201"/>
      <c r="E59" s="201"/>
      <c r="F59" s="201"/>
      <c r="G59" s="201"/>
      <c r="H59" s="201"/>
      <c r="I59" s="202"/>
      <c r="J59" s="203" t="s">
        <v>269</v>
      </c>
      <c r="K59" s="204"/>
      <c r="L59" s="204"/>
      <c r="M59" s="205">
        <f>L59*K59</f>
        <v>0</v>
      </c>
      <c r="N59" s="206"/>
    </row>
    <row r="60" spans="2:14" ht="12.75">
      <c r="B60" s="200" t="s">
        <v>175</v>
      </c>
      <c r="C60" s="201" t="s">
        <v>299</v>
      </c>
      <c r="D60" s="201"/>
      <c r="E60" s="201"/>
      <c r="F60" s="201"/>
      <c r="G60" s="201"/>
      <c r="H60" s="201"/>
      <c r="I60" s="202"/>
      <c r="J60" s="203" t="s">
        <v>269</v>
      </c>
      <c r="K60" s="204"/>
      <c r="L60" s="204"/>
      <c r="M60" s="205">
        <f>L60*K60</f>
        <v>0</v>
      </c>
      <c r="N60" s="206"/>
    </row>
    <row r="61" spans="2:14" ht="12.75">
      <c r="B61" s="200" t="s">
        <v>177</v>
      </c>
      <c r="C61" s="207"/>
      <c r="D61" s="207"/>
      <c r="E61" s="207"/>
      <c r="F61" s="207"/>
      <c r="G61" s="207"/>
      <c r="H61" s="207"/>
      <c r="I61" s="208"/>
      <c r="J61" s="203"/>
      <c r="K61" s="204"/>
      <c r="L61" s="204"/>
      <c r="M61" s="205">
        <f>L61*K61</f>
        <v>0</v>
      </c>
      <c r="N61" s="206"/>
    </row>
    <row r="62" spans="2:14" ht="12.75">
      <c r="B62" s="200" t="s">
        <v>179</v>
      </c>
      <c r="C62" s="207"/>
      <c r="D62" s="207"/>
      <c r="E62" s="207"/>
      <c r="F62" s="207"/>
      <c r="G62" s="207"/>
      <c r="H62" s="207"/>
      <c r="I62" s="208"/>
      <c r="J62" s="203"/>
      <c r="K62" s="204"/>
      <c r="L62" s="204"/>
      <c r="M62" s="205">
        <f>L62*K62</f>
        <v>0</v>
      </c>
      <c r="N62" s="206"/>
    </row>
    <row r="63" spans="2:14" ht="12.75">
      <c r="B63" s="209"/>
      <c r="C63" s="210" t="s">
        <v>263</v>
      </c>
      <c r="D63" s="211"/>
      <c r="E63" s="213"/>
      <c r="F63" s="211"/>
      <c r="G63" s="211"/>
      <c r="H63" s="211"/>
      <c r="I63" s="212"/>
      <c r="J63" s="213"/>
      <c r="K63" s="213"/>
      <c r="L63" s="213"/>
      <c r="M63" s="214">
        <f>SUM(M58:M62)</f>
        <v>0</v>
      </c>
      <c r="N63" s="215">
        <f>IF($M$91=0,0,M63/$M$91)</f>
        <v>0</v>
      </c>
    </row>
    <row r="64" ht="12.75">
      <c r="E64" s="189"/>
    </row>
    <row r="65" spans="2:14" ht="12.75">
      <c r="B65" s="194">
        <v>7</v>
      </c>
      <c r="C65" s="195" t="s">
        <v>300</v>
      </c>
      <c r="D65" s="196"/>
      <c r="E65" s="198"/>
      <c r="F65" s="196"/>
      <c r="G65" s="196"/>
      <c r="H65" s="196"/>
      <c r="I65" s="197"/>
      <c r="J65" s="198"/>
      <c r="K65" s="198"/>
      <c r="L65" s="198"/>
      <c r="M65" s="198"/>
      <c r="N65" s="199"/>
    </row>
    <row r="66" spans="2:14" ht="12.75">
      <c r="B66" s="200" t="s">
        <v>186</v>
      </c>
      <c r="C66" s="201" t="s">
        <v>301</v>
      </c>
      <c r="D66" s="201"/>
      <c r="E66" s="216"/>
      <c r="F66" s="201"/>
      <c r="G66" s="201"/>
      <c r="H66" s="201"/>
      <c r="I66" s="202"/>
      <c r="J66" s="203" t="s">
        <v>269</v>
      </c>
      <c r="K66" s="204"/>
      <c r="L66" s="204"/>
      <c r="M66" s="205">
        <f>L66*K66</f>
        <v>0</v>
      </c>
      <c r="N66" s="206"/>
    </row>
    <row r="67" spans="2:14" ht="12.75">
      <c r="B67" s="200" t="s">
        <v>188</v>
      </c>
      <c r="C67" s="201" t="s">
        <v>302</v>
      </c>
      <c r="D67" s="201"/>
      <c r="E67" s="201"/>
      <c r="F67" s="201"/>
      <c r="G67" s="201"/>
      <c r="H67" s="201"/>
      <c r="I67" s="202"/>
      <c r="J67" s="203" t="s">
        <v>269</v>
      </c>
      <c r="K67" s="204"/>
      <c r="L67" s="204"/>
      <c r="M67" s="205">
        <f>L67*K67</f>
        <v>0</v>
      </c>
      <c r="N67" s="206"/>
    </row>
    <row r="68" spans="2:14" ht="12.75">
      <c r="B68" s="200" t="s">
        <v>190</v>
      </c>
      <c r="C68" s="207"/>
      <c r="D68" s="207"/>
      <c r="E68" s="207"/>
      <c r="F68" s="207"/>
      <c r="G68" s="207"/>
      <c r="H68" s="207"/>
      <c r="I68" s="202"/>
      <c r="J68" s="203"/>
      <c r="K68" s="204"/>
      <c r="L68" s="204"/>
      <c r="M68" s="205">
        <f>L68*K68</f>
        <v>0</v>
      </c>
      <c r="N68" s="206"/>
    </row>
    <row r="69" spans="2:14" ht="12.75">
      <c r="B69" s="200" t="s">
        <v>192</v>
      </c>
      <c r="C69" s="207"/>
      <c r="D69" s="207"/>
      <c r="E69" s="207"/>
      <c r="F69" s="207"/>
      <c r="G69" s="207"/>
      <c r="H69" s="207"/>
      <c r="I69" s="202"/>
      <c r="J69" s="203"/>
      <c r="K69" s="204"/>
      <c r="L69" s="204"/>
      <c r="M69" s="205">
        <f>L69*K69</f>
        <v>0</v>
      </c>
      <c r="N69" s="206"/>
    </row>
    <row r="70" spans="2:14" ht="12.75">
      <c r="B70" s="209"/>
      <c r="C70" s="210" t="s">
        <v>263</v>
      </c>
      <c r="D70" s="211"/>
      <c r="E70" s="211"/>
      <c r="F70" s="211"/>
      <c r="G70" s="211"/>
      <c r="H70" s="211"/>
      <c r="I70" s="212"/>
      <c r="J70" s="213"/>
      <c r="K70" s="213"/>
      <c r="L70" s="213"/>
      <c r="M70" s="214">
        <f>SUM(M65:M69)</f>
        <v>0</v>
      </c>
      <c r="N70" s="215">
        <f>IF($M$91=0,0,M70/$M$91)</f>
        <v>0</v>
      </c>
    </row>
    <row r="71" spans="2:14" ht="12.75">
      <c r="B71" s="216"/>
      <c r="C71" s="218"/>
      <c r="D71" s="201"/>
      <c r="E71" s="201"/>
      <c r="F71" s="201"/>
      <c r="G71" s="201"/>
      <c r="H71" s="201"/>
      <c r="I71" s="202"/>
      <c r="J71" s="216"/>
      <c r="K71" s="216"/>
      <c r="L71" s="216"/>
      <c r="M71" s="219"/>
      <c r="N71" s="220"/>
    </row>
    <row r="72" spans="2:14" ht="12.75">
      <c r="B72" s="194">
        <v>8</v>
      </c>
      <c r="C72" s="195" t="s">
        <v>303</v>
      </c>
      <c r="D72" s="196"/>
      <c r="E72" s="198"/>
      <c r="F72" s="196"/>
      <c r="G72" s="196"/>
      <c r="H72" s="196"/>
      <c r="I72" s="197"/>
      <c r="J72" s="198"/>
      <c r="K72" s="198"/>
      <c r="L72" s="198"/>
      <c r="M72" s="198"/>
      <c r="N72" s="199"/>
    </row>
    <row r="73" spans="2:14" ht="12.75">
      <c r="B73" s="200" t="s">
        <v>199</v>
      </c>
      <c r="C73" s="201" t="s">
        <v>304</v>
      </c>
      <c r="D73" s="201"/>
      <c r="E73" s="216"/>
      <c r="F73" s="201"/>
      <c r="G73" s="201"/>
      <c r="H73" s="201"/>
      <c r="I73" s="202"/>
      <c r="J73" s="203" t="s">
        <v>269</v>
      </c>
      <c r="K73" s="204"/>
      <c r="L73" s="204"/>
      <c r="M73" s="205">
        <f>L73*K73</f>
        <v>0</v>
      </c>
      <c r="N73" s="206"/>
    </row>
    <row r="74" spans="2:14" ht="12.75">
      <c r="B74" s="200" t="s">
        <v>201</v>
      </c>
      <c r="C74" s="201" t="s">
        <v>305</v>
      </c>
      <c r="D74" s="201"/>
      <c r="E74" s="216"/>
      <c r="F74" s="201"/>
      <c r="G74" s="201"/>
      <c r="H74" s="201"/>
      <c r="I74" s="202"/>
      <c r="J74" s="203" t="s">
        <v>288</v>
      </c>
      <c r="K74" s="204"/>
      <c r="L74" s="204"/>
      <c r="M74" s="205">
        <f>L74*K74</f>
        <v>0</v>
      </c>
      <c r="N74" s="206"/>
    </row>
    <row r="75" spans="2:14" ht="12.75">
      <c r="B75" s="200" t="s">
        <v>203</v>
      </c>
      <c r="C75" s="207"/>
      <c r="D75" s="207"/>
      <c r="E75" s="207"/>
      <c r="F75" s="207"/>
      <c r="G75" s="207"/>
      <c r="H75" s="207"/>
      <c r="I75" s="202"/>
      <c r="J75" s="203"/>
      <c r="K75" s="204"/>
      <c r="L75" s="204"/>
      <c r="M75" s="205">
        <f>L75*K75</f>
        <v>0</v>
      </c>
      <c r="N75" s="206"/>
    </row>
    <row r="76" spans="2:14" ht="12.75">
      <c r="B76" s="200" t="s">
        <v>205</v>
      </c>
      <c r="C76" s="207"/>
      <c r="D76" s="207"/>
      <c r="E76" s="207"/>
      <c r="F76" s="207"/>
      <c r="G76" s="207"/>
      <c r="H76" s="207"/>
      <c r="I76" s="202"/>
      <c r="J76" s="203"/>
      <c r="K76" s="204"/>
      <c r="L76" s="204"/>
      <c r="M76" s="205">
        <f>L76*K76</f>
        <v>0</v>
      </c>
      <c r="N76" s="206"/>
    </row>
    <row r="77" spans="2:14" ht="12.75">
      <c r="B77" s="209"/>
      <c r="C77" s="210" t="s">
        <v>263</v>
      </c>
      <c r="D77" s="211"/>
      <c r="E77" s="211"/>
      <c r="F77" s="211"/>
      <c r="G77" s="211"/>
      <c r="H77" s="211"/>
      <c r="I77" s="212"/>
      <c r="J77" s="213"/>
      <c r="K77" s="213"/>
      <c r="L77" s="213"/>
      <c r="M77" s="214">
        <f>SUM(M72:M76)</f>
        <v>0</v>
      </c>
      <c r="N77" s="215">
        <f>IF($M$91=0,0,M77/$M$91)</f>
        <v>0</v>
      </c>
    </row>
    <row r="78" spans="2:14" ht="12.75">
      <c r="B78" s="216"/>
      <c r="C78" s="218"/>
      <c r="D78" s="201"/>
      <c r="E78" s="201"/>
      <c r="F78" s="201"/>
      <c r="G78" s="201"/>
      <c r="H78" s="201"/>
      <c r="I78" s="202"/>
      <c r="J78" s="216"/>
      <c r="K78" s="216"/>
      <c r="L78" s="216"/>
      <c r="M78" s="219"/>
      <c r="N78" s="220"/>
    </row>
    <row r="79" spans="2:14" ht="12.75">
      <c r="B79" s="194">
        <v>9</v>
      </c>
      <c r="C79" s="195" t="s">
        <v>306</v>
      </c>
      <c r="D79" s="196"/>
      <c r="E79" s="198"/>
      <c r="F79" s="196"/>
      <c r="G79" s="196"/>
      <c r="H79" s="196"/>
      <c r="I79" s="197"/>
      <c r="J79" s="198"/>
      <c r="K79" s="198"/>
      <c r="L79" s="198"/>
      <c r="M79" s="198"/>
      <c r="N79" s="199"/>
    </row>
    <row r="80" spans="2:14" ht="12.75">
      <c r="B80" s="200" t="s">
        <v>216</v>
      </c>
      <c r="C80" s="201" t="s">
        <v>307</v>
      </c>
      <c r="D80" s="201"/>
      <c r="E80" s="217"/>
      <c r="F80" s="217"/>
      <c r="G80" s="217"/>
      <c r="H80" s="217"/>
      <c r="I80" s="202"/>
      <c r="J80" s="203" t="s">
        <v>260</v>
      </c>
      <c r="K80" s="204"/>
      <c r="L80" s="204"/>
      <c r="M80" s="205">
        <f>L80*K80</f>
        <v>0</v>
      </c>
      <c r="N80" s="206"/>
    </row>
    <row r="81" spans="2:14" ht="12.75">
      <c r="B81" s="200" t="s">
        <v>218</v>
      </c>
      <c r="C81" s="207"/>
      <c r="D81" s="207"/>
      <c r="E81" s="207"/>
      <c r="F81" s="207"/>
      <c r="G81" s="207"/>
      <c r="H81" s="207"/>
      <c r="I81" s="202"/>
      <c r="J81" s="203"/>
      <c r="K81" s="204"/>
      <c r="L81" s="204"/>
      <c r="M81" s="205">
        <f>L81*K81</f>
        <v>0</v>
      </c>
      <c r="N81" s="206"/>
    </row>
    <row r="82" spans="2:14" ht="12.75">
      <c r="B82" s="200" t="s">
        <v>220</v>
      </c>
      <c r="C82" s="207"/>
      <c r="D82" s="207"/>
      <c r="E82" s="207"/>
      <c r="F82" s="207"/>
      <c r="G82" s="207"/>
      <c r="H82" s="207"/>
      <c r="I82" s="202"/>
      <c r="J82" s="203"/>
      <c r="K82" s="204"/>
      <c r="L82" s="204"/>
      <c r="M82" s="205">
        <f>L82*K82</f>
        <v>0</v>
      </c>
      <c r="N82" s="206"/>
    </row>
    <row r="83" spans="2:14" ht="12.75">
      <c r="B83" s="209"/>
      <c r="C83" s="210" t="s">
        <v>263</v>
      </c>
      <c r="D83" s="211"/>
      <c r="E83" s="211"/>
      <c r="F83" s="211"/>
      <c r="G83" s="211"/>
      <c r="H83" s="211"/>
      <c r="I83" s="212"/>
      <c r="J83" s="213"/>
      <c r="K83" s="213"/>
      <c r="L83" s="213"/>
      <c r="M83" s="214">
        <f>SUM(M79:M82)</f>
        <v>0</v>
      </c>
      <c r="N83" s="215">
        <f>IF($M$91=0,0,M83/$M$91)</f>
        <v>0</v>
      </c>
    </row>
    <row r="85" spans="2:14" ht="12.75">
      <c r="B85" s="194">
        <v>10</v>
      </c>
      <c r="C85" s="195" t="s">
        <v>308</v>
      </c>
      <c r="D85" s="196"/>
      <c r="E85" s="196"/>
      <c r="F85" s="196"/>
      <c r="G85" s="196"/>
      <c r="H85" s="196"/>
      <c r="I85" s="197"/>
      <c r="J85" s="198"/>
      <c r="K85" s="198"/>
      <c r="L85" s="198"/>
      <c r="M85" s="198"/>
      <c r="N85" s="199"/>
    </row>
    <row r="86" spans="2:14" ht="12.75">
      <c r="B86" s="200" t="s">
        <v>223</v>
      </c>
      <c r="C86" s="201" t="s">
        <v>309</v>
      </c>
      <c r="D86" s="201"/>
      <c r="E86" s="201"/>
      <c r="F86" s="201"/>
      <c r="G86" s="201"/>
      <c r="H86" s="201"/>
      <c r="I86" s="202"/>
      <c r="J86" s="203"/>
      <c r="K86" s="204"/>
      <c r="L86" s="204"/>
      <c r="M86" s="205">
        <f>L86*K86</f>
        <v>0</v>
      </c>
      <c r="N86" s="206"/>
    </row>
    <row r="87" spans="2:14" ht="12.75">
      <c r="B87" s="200" t="s">
        <v>225</v>
      </c>
      <c r="C87" s="207"/>
      <c r="D87" s="207"/>
      <c r="E87" s="207"/>
      <c r="F87" s="207"/>
      <c r="G87" s="207"/>
      <c r="H87" s="207"/>
      <c r="I87" s="208"/>
      <c r="J87" s="203"/>
      <c r="K87" s="204"/>
      <c r="L87" s="204"/>
      <c r="M87" s="205">
        <f>L87*K87</f>
        <v>0</v>
      </c>
      <c r="N87" s="206"/>
    </row>
    <row r="88" spans="2:14" ht="12.75">
      <c r="B88" s="200" t="s">
        <v>227</v>
      </c>
      <c r="C88" s="207"/>
      <c r="D88" s="207"/>
      <c r="E88" s="207"/>
      <c r="F88" s="207"/>
      <c r="G88" s="207"/>
      <c r="H88" s="207"/>
      <c r="I88" s="208"/>
      <c r="J88" s="203"/>
      <c r="K88" s="204"/>
      <c r="L88" s="204"/>
      <c r="M88" s="205">
        <f>L88*K88</f>
        <v>0</v>
      </c>
      <c r="N88" s="206"/>
    </row>
    <row r="89" spans="2:14" ht="12.75">
      <c r="B89" s="209"/>
      <c r="C89" s="210" t="s">
        <v>263</v>
      </c>
      <c r="D89" s="211"/>
      <c r="E89" s="211"/>
      <c r="F89" s="211"/>
      <c r="G89" s="211"/>
      <c r="H89" s="211"/>
      <c r="I89" s="212"/>
      <c r="J89" s="213"/>
      <c r="K89" s="213"/>
      <c r="L89" s="213"/>
      <c r="M89" s="214">
        <f>SUM(M85:M88)</f>
        <v>0</v>
      </c>
      <c r="N89" s="215">
        <f>IF($M$91=0,0,M89/$M$91)</f>
        <v>0</v>
      </c>
    </row>
    <row r="91" spans="2:14" ht="12.75">
      <c r="B91" s="221"/>
      <c r="C91" s="195" t="s">
        <v>310</v>
      </c>
      <c r="D91" s="196"/>
      <c r="E91" s="196"/>
      <c r="F91" s="196"/>
      <c r="G91" s="196"/>
      <c r="H91" s="196"/>
      <c r="I91" s="197"/>
      <c r="J91" s="198"/>
      <c r="K91" s="198"/>
      <c r="L91" s="198"/>
      <c r="M91" s="222">
        <f>SUM(M18:M90)/2</f>
        <v>0</v>
      </c>
      <c r="N91" s="199"/>
    </row>
    <row r="92" spans="2:14" ht="12.75">
      <c r="B92" s="200"/>
      <c r="C92" s="201" t="s">
        <v>84</v>
      </c>
      <c r="D92" s="201"/>
      <c r="E92" s="201"/>
      <c r="F92" s="201"/>
      <c r="G92" s="201"/>
      <c r="H92" s="201"/>
      <c r="I92" s="202"/>
      <c r="J92" s="216"/>
      <c r="K92" s="216"/>
      <c r="L92" s="216"/>
      <c r="M92" s="223"/>
      <c r="N92" s="206"/>
    </row>
    <row r="93" spans="2:14" ht="12.75">
      <c r="B93" s="209"/>
      <c r="C93" s="210" t="s">
        <v>311</v>
      </c>
      <c r="D93" s="211"/>
      <c r="E93" s="211"/>
      <c r="F93" s="211"/>
      <c r="G93" s="211"/>
      <c r="H93" s="211"/>
      <c r="I93" s="212"/>
      <c r="J93" s="213"/>
      <c r="K93" s="213"/>
      <c r="L93" s="213"/>
      <c r="M93" s="214">
        <f>M91*(1+M92)</f>
        <v>0</v>
      </c>
      <c r="N93" s="224"/>
    </row>
    <row r="95" spans="2:14" s="87" customFormat="1" ht="12.75">
      <c r="B95" s="216"/>
      <c r="C95" s="201"/>
      <c r="I95" s="225"/>
      <c r="N95" s="226"/>
    </row>
    <row r="96" spans="9:14" s="87" customFormat="1" ht="12.75">
      <c r="I96" s="225"/>
      <c r="J96" s="227" t="s">
        <v>245</v>
      </c>
      <c r="K96" s="228"/>
      <c r="L96" s="228"/>
      <c r="M96" s="228"/>
      <c r="N96" s="226"/>
    </row>
    <row r="97" spans="9:14" s="87" customFormat="1" ht="12.75">
      <c r="I97" s="225"/>
      <c r="J97" s="229" t="s">
        <v>111</v>
      </c>
      <c r="K97" s="91">
        <f>IF(FRE!$B$22="","",FRE!$B$22)</f>
      </c>
      <c r="L97" s="91"/>
      <c r="M97" s="91"/>
      <c r="N97" s="226"/>
    </row>
    <row r="98" spans="9:14" s="87" customFormat="1" ht="12.75">
      <c r="I98" s="225"/>
      <c r="J98" s="229" t="s">
        <v>112</v>
      </c>
      <c r="K98" s="99">
        <f>IF(FRE!$J$22="","",FRE!$J$22)</f>
      </c>
      <c r="L98" s="99"/>
      <c r="M98" s="99"/>
      <c r="N98" s="226"/>
    </row>
    <row r="99" spans="9:14" s="87" customFormat="1" ht="12.75">
      <c r="I99" s="225"/>
      <c r="J99" s="229" t="s">
        <v>249</v>
      </c>
      <c r="K99" s="99">
        <f>IF(FRE!$G$22="","",FRE!$G$22)</f>
      </c>
      <c r="L99" s="99"/>
      <c r="M99" s="99"/>
      <c r="N99" s="226"/>
    </row>
    <row r="100" spans="9:14" s="87" customFormat="1" ht="12.75">
      <c r="I100" s="225"/>
      <c r="J100" s="226"/>
      <c r="K100" s="226"/>
      <c r="L100" s="226"/>
      <c r="M100" s="226"/>
      <c r="N100" s="226"/>
    </row>
    <row r="101" spans="9:14" s="87" customFormat="1" ht="12.75">
      <c r="I101" s="225"/>
      <c r="J101" s="226"/>
      <c r="K101" s="226"/>
      <c r="L101" s="226"/>
      <c r="M101" s="226"/>
      <c r="N101" s="226"/>
    </row>
  </sheetData>
  <sheetProtection sheet="1"/>
  <mergeCells count="25">
    <mergeCell ref="C22:H22"/>
    <mergeCell ref="C23:H23"/>
    <mergeCell ref="C31:H31"/>
    <mergeCell ref="C32:H32"/>
    <mergeCell ref="C39:H39"/>
    <mergeCell ref="C40:H40"/>
    <mergeCell ref="C46:H46"/>
    <mergeCell ref="C47:H47"/>
    <mergeCell ref="E51:H51"/>
    <mergeCell ref="C54:H54"/>
    <mergeCell ref="C55:H55"/>
    <mergeCell ref="C61:H61"/>
    <mergeCell ref="C62:H62"/>
    <mergeCell ref="C68:H68"/>
    <mergeCell ref="C69:H69"/>
    <mergeCell ref="C75:H75"/>
    <mergeCell ref="C76:H76"/>
    <mergeCell ref="E80:H80"/>
    <mergeCell ref="C81:H81"/>
    <mergeCell ref="C82:H82"/>
    <mergeCell ref="C87:H87"/>
    <mergeCell ref="C88:H88"/>
    <mergeCell ref="K97:M97"/>
    <mergeCell ref="K98:M98"/>
    <mergeCell ref="K99:M99"/>
  </mergeCells>
  <conditionalFormatting sqref="A95:A101 B96:C101 D95:H101 J95:M95 O95:IV101">
    <cfRule type="expression" priority="1" dxfId="0" stopIfTrue="1">
      <formula>$D$4=$A$4</formula>
    </cfRule>
  </conditionalFormatting>
  <printOptions/>
  <pageMargins left="0.5118055555555555" right="0.5118055555555555" top="0.7875" bottom="0.7875" header="0.5118055555555555" footer="0.31527777777777777"/>
  <pageSetup horizontalDpi="300" verticalDpi="300" orientation="portrait" paperSize="9" scale="73"/>
  <headerFooter alignWithMargins="0">
    <oddFooter>&amp;C&amp;8Página &amp;P de &amp;N</oddFooter>
  </headerFooter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6"/>
  <sheetViews>
    <sheetView showGridLines="0" zoomScale="112" zoomScaleNormal="112" zoomScaleSheetLayoutView="100" workbookViewId="0" topLeftCell="A1">
      <selection activeCell="J19" sqref="J19"/>
    </sheetView>
  </sheetViews>
  <sheetFormatPr defaultColWidth="9.140625" defaultRowHeight="15"/>
  <cols>
    <col min="1" max="1" width="1.1484375" style="188" customWidth="1"/>
    <col min="2" max="2" width="9.140625" style="189" customWidth="1"/>
    <col min="3" max="8" width="9.140625" style="188" customWidth="1"/>
    <col min="9" max="9" width="9.140625" style="190" customWidth="1"/>
    <col min="10" max="12" width="9.140625" style="189" customWidth="1"/>
    <col min="13" max="13" width="13.8515625" style="189" customWidth="1"/>
    <col min="14" max="14" width="9.140625" style="189" customWidth="1"/>
    <col min="15" max="16384" width="9.140625" style="188" customWidth="1"/>
  </cols>
  <sheetData>
    <row r="1" ht="12.75">
      <c r="A1" s="191" t="s">
        <v>0</v>
      </c>
    </row>
    <row r="2" spans="1:5" ht="12.75">
      <c r="A2" s="191" t="s">
        <v>115</v>
      </c>
      <c r="E2" s="192" t="s">
        <v>312</v>
      </c>
    </row>
    <row r="3" ht="7.5" customHeight="1">
      <c r="A3" s="191" t="s">
        <v>117</v>
      </c>
    </row>
    <row r="4" spans="1:6" ht="12.75">
      <c r="A4" s="191" t="s">
        <v>118</v>
      </c>
      <c r="E4" s="30" t="str">
        <f>FRE!$C$4</f>
        <v>Programa:</v>
      </c>
      <c r="F4" s="102" t="str">
        <f>FRE!$D$4</f>
        <v>(escolha)</v>
      </c>
    </row>
    <row r="5" ht="12.75">
      <c r="A5" s="191" t="s">
        <v>119</v>
      </c>
    </row>
    <row r="17" spans="10:14" ht="24" customHeight="1">
      <c r="J17" s="193" t="s">
        <v>251</v>
      </c>
      <c r="K17" s="193" t="s">
        <v>252</v>
      </c>
      <c r="L17" s="193" t="s">
        <v>253</v>
      </c>
      <c r="M17" s="193" t="s">
        <v>254</v>
      </c>
      <c r="N17" s="193" t="s">
        <v>255</v>
      </c>
    </row>
    <row r="18" spans="2:14" ht="12.75">
      <c r="B18" s="194" t="s">
        <v>313</v>
      </c>
      <c r="C18" s="195" t="s">
        <v>314</v>
      </c>
      <c r="D18" s="196"/>
      <c r="E18" s="196"/>
      <c r="F18" s="196"/>
      <c r="G18" s="196"/>
      <c r="H18" s="196"/>
      <c r="I18" s="197"/>
      <c r="J18" s="196"/>
      <c r="K18" s="196"/>
      <c r="L18" s="196"/>
      <c r="M18" s="230"/>
      <c r="N18" s="199"/>
    </row>
    <row r="19" spans="2:14" ht="12.75">
      <c r="B19" s="200" t="s">
        <v>131</v>
      </c>
      <c r="C19" s="201" t="s">
        <v>315</v>
      </c>
      <c r="D19" s="201"/>
      <c r="E19" s="201"/>
      <c r="F19" s="201"/>
      <c r="G19" s="201"/>
      <c r="H19" s="201"/>
      <c r="I19" s="202"/>
      <c r="J19" s="203"/>
      <c r="K19" s="204"/>
      <c r="L19" s="204"/>
      <c r="M19" s="205">
        <f aca="true" t="shared" si="0" ref="M19:M28">L19*K19</f>
        <v>0</v>
      </c>
      <c r="N19" s="206"/>
    </row>
    <row r="20" spans="2:14" ht="12.75">
      <c r="B20" s="200" t="s">
        <v>134</v>
      </c>
      <c r="C20" s="201" t="s">
        <v>316</v>
      </c>
      <c r="D20" s="201"/>
      <c r="E20" s="201"/>
      <c r="F20" s="201"/>
      <c r="G20" s="201"/>
      <c r="H20" s="201"/>
      <c r="I20" s="202"/>
      <c r="J20" s="203"/>
      <c r="K20" s="204"/>
      <c r="L20" s="204"/>
      <c r="M20" s="205">
        <f t="shared" si="0"/>
        <v>0</v>
      </c>
      <c r="N20" s="206"/>
    </row>
    <row r="21" spans="2:14" ht="12.75">
      <c r="B21" s="200" t="s">
        <v>136</v>
      </c>
      <c r="C21" s="201" t="s">
        <v>317</v>
      </c>
      <c r="D21" s="201"/>
      <c r="E21" s="201"/>
      <c r="F21" s="201"/>
      <c r="G21" s="201"/>
      <c r="H21" s="201"/>
      <c r="I21" s="202"/>
      <c r="J21" s="203"/>
      <c r="K21" s="204"/>
      <c r="L21" s="204"/>
      <c r="M21" s="205">
        <f t="shared" si="0"/>
        <v>0</v>
      </c>
      <c r="N21" s="206"/>
    </row>
    <row r="22" spans="2:14" ht="12.75">
      <c r="B22" s="200" t="s">
        <v>138</v>
      </c>
      <c r="C22" s="201" t="s">
        <v>318</v>
      </c>
      <c r="D22" s="201"/>
      <c r="E22" s="201"/>
      <c r="F22" s="201"/>
      <c r="G22" s="201"/>
      <c r="H22" s="201"/>
      <c r="I22" s="202"/>
      <c r="J22" s="203"/>
      <c r="K22" s="204"/>
      <c r="L22" s="204"/>
      <c r="M22" s="205">
        <f t="shared" si="0"/>
        <v>0</v>
      </c>
      <c r="N22" s="206"/>
    </row>
    <row r="23" spans="2:14" ht="12.75">
      <c r="B23" s="200" t="s">
        <v>140</v>
      </c>
      <c r="C23" s="201" t="s">
        <v>319</v>
      </c>
      <c r="D23" s="201"/>
      <c r="E23" s="201"/>
      <c r="F23" s="201"/>
      <c r="G23" s="201"/>
      <c r="H23" s="201"/>
      <c r="I23" s="202"/>
      <c r="J23" s="203"/>
      <c r="K23" s="204"/>
      <c r="L23" s="204"/>
      <c r="M23" s="205">
        <f t="shared" si="0"/>
        <v>0</v>
      </c>
      <c r="N23" s="206"/>
    </row>
    <row r="24" spans="2:14" ht="12.75">
      <c r="B24" s="200" t="s">
        <v>142</v>
      </c>
      <c r="C24" s="201" t="s">
        <v>320</v>
      </c>
      <c r="D24" s="201"/>
      <c r="E24" s="201"/>
      <c r="F24" s="201"/>
      <c r="G24" s="201"/>
      <c r="H24" s="201"/>
      <c r="I24" s="202"/>
      <c r="J24" s="203"/>
      <c r="K24" s="204"/>
      <c r="L24" s="204"/>
      <c r="M24" s="205">
        <f t="shared" si="0"/>
        <v>0</v>
      </c>
      <c r="N24" s="206"/>
    </row>
    <row r="25" spans="2:14" ht="12.75">
      <c r="B25" s="200" t="s">
        <v>144</v>
      </c>
      <c r="C25" s="201" t="s">
        <v>321</v>
      </c>
      <c r="D25" s="201"/>
      <c r="E25" s="201"/>
      <c r="F25" s="201"/>
      <c r="G25" s="201"/>
      <c r="H25" s="201"/>
      <c r="I25" s="202"/>
      <c r="J25" s="203"/>
      <c r="K25" s="204"/>
      <c r="L25" s="204"/>
      <c r="M25" s="205">
        <f t="shared" si="0"/>
        <v>0</v>
      </c>
      <c r="N25" s="206"/>
    </row>
    <row r="26" spans="2:14" ht="12.75">
      <c r="B26" s="200" t="s">
        <v>146</v>
      </c>
      <c r="C26" s="207"/>
      <c r="D26" s="207"/>
      <c r="E26" s="207"/>
      <c r="F26" s="207"/>
      <c r="G26" s="207"/>
      <c r="H26" s="207"/>
      <c r="I26" s="208"/>
      <c r="J26" s="203"/>
      <c r="K26" s="204"/>
      <c r="L26" s="204"/>
      <c r="M26" s="205">
        <f t="shared" si="0"/>
        <v>0</v>
      </c>
      <c r="N26" s="206"/>
    </row>
    <row r="27" spans="2:14" ht="12.75">
      <c r="B27" s="200" t="s">
        <v>148</v>
      </c>
      <c r="C27" s="207"/>
      <c r="D27" s="207"/>
      <c r="E27" s="207"/>
      <c r="F27" s="207"/>
      <c r="G27" s="207"/>
      <c r="H27" s="207"/>
      <c r="I27" s="208"/>
      <c r="J27" s="203"/>
      <c r="K27" s="204"/>
      <c r="L27" s="204"/>
      <c r="M27" s="205">
        <f t="shared" si="0"/>
        <v>0</v>
      </c>
      <c r="N27" s="206"/>
    </row>
    <row r="28" spans="2:14" ht="12.75">
      <c r="B28" s="200" t="s">
        <v>150</v>
      </c>
      <c r="C28" s="207"/>
      <c r="D28" s="207"/>
      <c r="E28" s="207"/>
      <c r="F28" s="207"/>
      <c r="G28" s="207"/>
      <c r="H28" s="207"/>
      <c r="I28" s="208"/>
      <c r="J28" s="203"/>
      <c r="K28" s="204"/>
      <c r="L28" s="204"/>
      <c r="M28" s="205">
        <f t="shared" si="0"/>
        <v>0</v>
      </c>
      <c r="N28" s="206"/>
    </row>
    <row r="29" spans="2:14" ht="12.75">
      <c r="B29" s="209"/>
      <c r="C29" s="210" t="s">
        <v>263</v>
      </c>
      <c r="D29" s="211"/>
      <c r="E29" s="211"/>
      <c r="F29" s="211"/>
      <c r="G29" s="211"/>
      <c r="H29" s="211"/>
      <c r="I29" s="212"/>
      <c r="J29" s="211"/>
      <c r="K29" s="211"/>
      <c r="L29" s="211"/>
      <c r="M29" s="214">
        <f>SUM(M18:M28)</f>
        <v>0</v>
      </c>
      <c r="N29" s="215">
        <f>IF($M$356=0,0,M29/$M$356)</f>
        <v>0</v>
      </c>
    </row>
    <row r="30" ht="12.75">
      <c r="C30" s="231"/>
    </row>
    <row r="31" spans="2:14" ht="12.75">
      <c r="B31" s="194">
        <v>2</v>
      </c>
      <c r="C31" s="195" t="s">
        <v>322</v>
      </c>
      <c r="D31" s="196"/>
      <c r="E31" s="196"/>
      <c r="F31" s="196"/>
      <c r="G31" s="196"/>
      <c r="H31" s="196"/>
      <c r="I31" s="197"/>
      <c r="J31" s="198"/>
      <c r="K31" s="198"/>
      <c r="L31" s="198"/>
      <c r="M31" s="198"/>
      <c r="N31" s="199"/>
    </row>
    <row r="32" spans="2:14" ht="12.75">
      <c r="B32" s="232" t="s">
        <v>153</v>
      </c>
      <c r="C32" s="218" t="s">
        <v>323</v>
      </c>
      <c r="D32" s="201"/>
      <c r="E32" s="201"/>
      <c r="F32" s="201"/>
      <c r="G32" s="201"/>
      <c r="H32" s="201"/>
      <c r="I32" s="202"/>
      <c r="J32" s="216"/>
      <c r="K32" s="216"/>
      <c r="L32" s="216"/>
      <c r="M32" s="216"/>
      <c r="N32" s="206"/>
    </row>
    <row r="33" spans="2:14" ht="12.75">
      <c r="B33" s="200" t="s">
        <v>324</v>
      </c>
      <c r="C33" s="201" t="s">
        <v>325</v>
      </c>
      <c r="D33" s="201"/>
      <c r="E33" s="201"/>
      <c r="F33" s="201"/>
      <c r="G33" s="201"/>
      <c r="H33" s="201"/>
      <c r="I33" s="202"/>
      <c r="J33" s="203"/>
      <c r="K33" s="204"/>
      <c r="L33" s="204"/>
      <c r="M33" s="205">
        <f aca="true" t="shared" si="1" ref="M33:M41">L33*K33</f>
        <v>0</v>
      </c>
      <c r="N33" s="206"/>
    </row>
    <row r="34" spans="2:14" ht="12.75">
      <c r="B34" s="200" t="s">
        <v>326</v>
      </c>
      <c r="C34" s="201" t="s">
        <v>327</v>
      </c>
      <c r="D34" s="201"/>
      <c r="E34" s="201"/>
      <c r="F34" s="201"/>
      <c r="G34" s="201"/>
      <c r="H34" s="201"/>
      <c r="I34" s="202"/>
      <c r="J34" s="203"/>
      <c r="K34" s="204"/>
      <c r="L34" s="204"/>
      <c r="M34" s="205">
        <f t="shared" si="1"/>
        <v>0</v>
      </c>
      <c r="N34" s="206"/>
    </row>
    <row r="35" spans="2:14" ht="12.75">
      <c r="B35" s="200" t="s">
        <v>328</v>
      </c>
      <c r="C35" s="201" t="s">
        <v>329</v>
      </c>
      <c r="D35" s="201"/>
      <c r="E35" s="201"/>
      <c r="F35" s="201"/>
      <c r="G35" s="201"/>
      <c r="H35" s="201"/>
      <c r="I35" s="202"/>
      <c r="J35" s="203"/>
      <c r="K35" s="204"/>
      <c r="L35" s="204"/>
      <c r="M35" s="205">
        <f t="shared" si="1"/>
        <v>0</v>
      </c>
      <c r="N35" s="206"/>
    </row>
    <row r="36" spans="2:14" ht="12.75">
      <c r="B36" s="200" t="s">
        <v>330</v>
      </c>
      <c r="C36" s="201" t="s">
        <v>331</v>
      </c>
      <c r="D36" s="201"/>
      <c r="E36" s="201"/>
      <c r="F36" s="201"/>
      <c r="G36" s="201"/>
      <c r="H36" s="201"/>
      <c r="I36" s="202"/>
      <c r="J36" s="203"/>
      <c r="K36" s="204"/>
      <c r="L36" s="204"/>
      <c r="M36" s="205">
        <f t="shared" si="1"/>
        <v>0</v>
      </c>
      <c r="N36" s="206"/>
    </row>
    <row r="37" spans="2:14" ht="12.75">
      <c r="B37" s="200" t="s">
        <v>332</v>
      </c>
      <c r="C37" s="201" t="s">
        <v>333</v>
      </c>
      <c r="D37" s="201"/>
      <c r="E37" s="201"/>
      <c r="F37" s="201"/>
      <c r="G37" s="201"/>
      <c r="H37" s="201"/>
      <c r="I37" s="202"/>
      <c r="J37" s="203"/>
      <c r="K37" s="204"/>
      <c r="L37" s="204"/>
      <c r="M37" s="205">
        <f t="shared" si="1"/>
        <v>0</v>
      </c>
      <c r="N37" s="206"/>
    </row>
    <row r="38" spans="2:14" ht="12.75">
      <c r="B38" s="200" t="s">
        <v>334</v>
      </c>
      <c r="C38" s="201" t="s">
        <v>335</v>
      </c>
      <c r="D38" s="201" t="s">
        <v>336</v>
      </c>
      <c r="E38" s="201"/>
      <c r="F38" s="201"/>
      <c r="G38" s="201"/>
      <c r="H38" s="201"/>
      <c r="I38" s="202"/>
      <c r="J38" s="203"/>
      <c r="K38" s="204"/>
      <c r="L38" s="204"/>
      <c r="M38" s="205">
        <f t="shared" si="1"/>
        <v>0</v>
      </c>
      <c r="N38" s="206"/>
    </row>
    <row r="39" spans="2:14" ht="12.75">
      <c r="B39" s="200" t="s">
        <v>337</v>
      </c>
      <c r="C39" s="201" t="s">
        <v>338</v>
      </c>
      <c r="D39" s="201"/>
      <c r="E39" s="201"/>
      <c r="F39" s="201"/>
      <c r="G39" s="201"/>
      <c r="H39" s="201"/>
      <c r="I39" s="202"/>
      <c r="J39" s="203"/>
      <c r="K39" s="204"/>
      <c r="L39" s="204"/>
      <c r="M39" s="205">
        <f t="shared" si="1"/>
        <v>0</v>
      </c>
      <c r="N39" s="206"/>
    </row>
    <row r="40" spans="2:14" ht="12.75">
      <c r="B40" s="200" t="s">
        <v>339</v>
      </c>
      <c r="C40" s="207"/>
      <c r="D40" s="207"/>
      <c r="E40" s="207"/>
      <c r="F40" s="207"/>
      <c r="G40" s="207"/>
      <c r="H40" s="207"/>
      <c r="I40" s="208"/>
      <c r="J40" s="203"/>
      <c r="K40" s="204"/>
      <c r="L40" s="204"/>
      <c r="M40" s="205">
        <f t="shared" si="1"/>
        <v>0</v>
      </c>
      <c r="N40" s="206"/>
    </row>
    <row r="41" spans="2:14" ht="12.75">
      <c r="B41" s="200" t="s">
        <v>340</v>
      </c>
      <c r="C41" s="207"/>
      <c r="D41" s="207"/>
      <c r="E41" s="207"/>
      <c r="F41" s="207"/>
      <c r="G41" s="207"/>
      <c r="H41" s="207"/>
      <c r="I41" s="208"/>
      <c r="J41" s="203"/>
      <c r="K41" s="204"/>
      <c r="L41" s="204"/>
      <c r="M41" s="205">
        <f t="shared" si="1"/>
        <v>0</v>
      </c>
      <c r="N41" s="206"/>
    </row>
    <row r="42" spans="2:14" ht="12.75">
      <c r="B42" s="200"/>
      <c r="C42" s="201"/>
      <c r="D42" s="201"/>
      <c r="E42" s="201"/>
      <c r="F42" s="201"/>
      <c r="G42" s="201"/>
      <c r="H42" s="201"/>
      <c r="I42" s="202"/>
      <c r="J42" s="216"/>
      <c r="K42" s="216"/>
      <c r="L42" s="216"/>
      <c r="M42" s="216"/>
      <c r="N42" s="206"/>
    </row>
    <row r="43" spans="2:14" ht="12.75">
      <c r="B43" s="232" t="s">
        <v>155</v>
      </c>
      <c r="C43" s="218" t="s">
        <v>341</v>
      </c>
      <c r="D43" s="201"/>
      <c r="E43" s="201"/>
      <c r="F43" s="201"/>
      <c r="G43" s="201"/>
      <c r="H43" s="201"/>
      <c r="I43" s="202"/>
      <c r="J43" s="216"/>
      <c r="K43" s="216"/>
      <c r="L43" s="216"/>
      <c r="M43" s="216"/>
      <c r="N43" s="206"/>
    </row>
    <row r="44" spans="2:14" ht="12.75">
      <c r="B44" s="200" t="s">
        <v>342</v>
      </c>
      <c r="C44" s="201" t="s">
        <v>343</v>
      </c>
      <c r="D44" s="201"/>
      <c r="E44" s="201"/>
      <c r="F44" s="201"/>
      <c r="G44" s="201"/>
      <c r="H44" s="201"/>
      <c r="I44" s="202"/>
      <c r="J44" s="203"/>
      <c r="K44" s="204"/>
      <c r="L44" s="204"/>
      <c r="M44" s="205">
        <f aca="true" t="shared" si="2" ref="M44:M50">L44*K44</f>
        <v>0</v>
      </c>
      <c r="N44" s="206"/>
    </row>
    <row r="45" spans="2:14" ht="12.75">
      <c r="B45" s="200" t="s">
        <v>344</v>
      </c>
      <c r="C45" s="201" t="s">
        <v>345</v>
      </c>
      <c r="D45" s="201"/>
      <c r="E45" s="201"/>
      <c r="F45" s="201"/>
      <c r="G45" s="201"/>
      <c r="H45" s="201"/>
      <c r="I45" s="202"/>
      <c r="J45" s="203"/>
      <c r="K45" s="204"/>
      <c r="L45" s="204"/>
      <c r="M45" s="205">
        <f t="shared" si="2"/>
        <v>0</v>
      </c>
      <c r="N45" s="206"/>
    </row>
    <row r="46" spans="2:14" ht="12.75">
      <c r="B46" s="200" t="s">
        <v>346</v>
      </c>
      <c r="C46" s="201" t="s">
        <v>347</v>
      </c>
      <c r="D46" s="201"/>
      <c r="E46" s="201"/>
      <c r="F46" s="201"/>
      <c r="G46" s="201"/>
      <c r="H46" s="201"/>
      <c r="I46" s="202"/>
      <c r="J46" s="203"/>
      <c r="K46" s="204"/>
      <c r="L46" s="204"/>
      <c r="M46" s="205">
        <f t="shared" si="2"/>
        <v>0</v>
      </c>
      <c r="N46" s="206"/>
    </row>
    <row r="47" spans="2:14" ht="12.75">
      <c r="B47" s="200" t="s">
        <v>348</v>
      </c>
      <c r="C47" s="201" t="s">
        <v>349</v>
      </c>
      <c r="D47" s="201"/>
      <c r="E47" s="201"/>
      <c r="F47" s="201"/>
      <c r="G47" s="201"/>
      <c r="H47" s="201"/>
      <c r="I47" s="202"/>
      <c r="J47" s="203"/>
      <c r="K47" s="204"/>
      <c r="L47" s="204"/>
      <c r="M47" s="205">
        <f t="shared" si="2"/>
        <v>0</v>
      </c>
      <c r="N47" s="206"/>
    </row>
    <row r="48" spans="2:14" ht="12.75">
      <c r="B48" s="200" t="s">
        <v>350</v>
      </c>
      <c r="C48" s="201" t="s">
        <v>351</v>
      </c>
      <c r="D48" s="201"/>
      <c r="E48" s="201"/>
      <c r="F48" s="201"/>
      <c r="G48" s="201"/>
      <c r="H48" s="201"/>
      <c r="I48" s="202"/>
      <c r="J48" s="203"/>
      <c r="K48" s="204"/>
      <c r="L48" s="204"/>
      <c r="M48" s="205">
        <f t="shared" si="2"/>
        <v>0</v>
      </c>
      <c r="N48" s="206"/>
    </row>
    <row r="49" spans="2:14" ht="11.25" customHeight="1">
      <c r="B49" s="200" t="s">
        <v>352</v>
      </c>
      <c r="C49" s="207"/>
      <c r="D49" s="207"/>
      <c r="E49" s="207"/>
      <c r="F49" s="207"/>
      <c r="G49" s="207"/>
      <c r="H49" s="207"/>
      <c r="I49" s="208"/>
      <c r="J49" s="203"/>
      <c r="K49" s="204"/>
      <c r="L49" s="204"/>
      <c r="M49" s="205">
        <f t="shared" si="2"/>
        <v>0</v>
      </c>
      <c r="N49" s="206"/>
    </row>
    <row r="50" spans="2:14" ht="11.25" customHeight="1">
      <c r="B50" s="200" t="s">
        <v>353</v>
      </c>
      <c r="C50" s="207"/>
      <c r="D50" s="207"/>
      <c r="E50" s="207"/>
      <c r="F50" s="207"/>
      <c r="G50" s="207"/>
      <c r="H50" s="207"/>
      <c r="I50" s="208"/>
      <c r="J50" s="203"/>
      <c r="K50" s="204"/>
      <c r="L50" s="204"/>
      <c r="M50" s="205">
        <f t="shared" si="2"/>
        <v>0</v>
      </c>
      <c r="N50" s="206"/>
    </row>
    <row r="51" spans="2:14" ht="12.75">
      <c r="B51" s="209"/>
      <c r="C51" s="210" t="s">
        <v>263</v>
      </c>
      <c r="D51" s="211"/>
      <c r="E51" s="211"/>
      <c r="F51" s="211"/>
      <c r="G51" s="211"/>
      <c r="H51" s="211"/>
      <c r="I51" s="212"/>
      <c r="J51" s="213"/>
      <c r="K51" s="213"/>
      <c r="L51" s="213"/>
      <c r="M51" s="214">
        <f>SUM(M31:M50)</f>
        <v>0</v>
      </c>
      <c r="N51" s="215">
        <f>IF($M$356=0,0,M51/$M$356)</f>
        <v>0</v>
      </c>
    </row>
    <row r="53" spans="2:14" ht="12.75">
      <c r="B53" s="194">
        <v>3</v>
      </c>
      <c r="C53" s="195" t="s">
        <v>157</v>
      </c>
      <c r="D53" s="196"/>
      <c r="E53" s="196"/>
      <c r="F53" s="196"/>
      <c r="G53" s="196"/>
      <c r="H53" s="196"/>
      <c r="I53" s="197"/>
      <c r="J53" s="198"/>
      <c r="K53" s="198"/>
      <c r="L53" s="198"/>
      <c r="M53" s="198"/>
      <c r="N53" s="199"/>
    </row>
    <row r="54" spans="2:14" ht="12.75">
      <c r="B54" s="200" t="s">
        <v>276</v>
      </c>
      <c r="C54" s="201" t="s">
        <v>354</v>
      </c>
      <c r="D54" s="216"/>
      <c r="E54" s="201"/>
      <c r="F54" s="201"/>
      <c r="G54" s="201"/>
      <c r="H54" s="201"/>
      <c r="I54" s="202"/>
      <c r="J54" s="203"/>
      <c r="K54" s="204"/>
      <c r="L54" s="204"/>
      <c r="M54" s="205">
        <f>L54*K54</f>
        <v>0</v>
      </c>
      <c r="N54" s="206"/>
    </row>
    <row r="55" spans="2:14" ht="12.75">
      <c r="B55" s="200" t="s">
        <v>278</v>
      </c>
      <c r="C55" s="201" t="s">
        <v>355</v>
      </c>
      <c r="D55" s="216"/>
      <c r="E55" s="201"/>
      <c r="F55" s="201"/>
      <c r="G55" s="201"/>
      <c r="H55" s="201"/>
      <c r="I55" s="202"/>
      <c r="J55" s="203"/>
      <c r="K55" s="204"/>
      <c r="L55" s="204"/>
      <c r="M55" s="205">
        <f>L55*K55</f>
        <v>0</v>
      </c>
      <c r="N55" s="206"/>
    </row>
    <row r="56" spans="2:14" ht="12.75">
      <c r="B56" s="200" t="s">
        <v>280</v>
      </c>
      <c r="C56" s="207"/>
      <c r="D56" s="207"/>
      <c r="E56" s="207"/>
      <c r="F56" s="207"/>
      <c r="G56" s="207"/>
      <c r="H56" s="207"/>
      <c r="I56" s="208"/>
      <c r="J56" s="203"/>
      <c r="K56" s="204"/>
      <c r="L56" s="204"/>
      <c r="M56" s="205">
        <f>L56*K56</f>
        <v>0</v>
      </c>
      <c r="N56" s="206"/>
    </row>
    <row r="57" spans="2:14" ht="12.75">
      <c r="B57" s="200" t="s">
        <v>282</v>
      </c>
      <c r="C57" s="207"/>
      <c r="D57" s="207"/>
      <c r="E57" s="207"/>
      <c r="F57" s="207"/>
      <c r="G57" s="207"/>
      <c r="H57" s="207"/>
      <c r="I57" s="208"/>
      <c r="J57" s="203"/>
      <c r="K57" s="204"/>
      <c r="L57" s="204"/>
      <c r="M57" s="205">
        <f>L57*K57</f>
        <v>0</v>
      </c>
      <c r="N57" s="206"/>
    </row>
    <row r="58" spans="2:14" ht="12.75">
      <c r="B58" s="200" t="s">
        <v>283</v>
      </c>
      <c r="C58" s="207"/>
      <c r="D58" s="207"/>
      <c r="E58" s="207"/>
      <c r="F58" s="207"/>
      <c r="G58" s="207"/>
      <c r="H58" s="207"/>
      <c r="I58" s="208"/>
      <c r="J58" s="203"/>
      <c r="K58" s="204"/>
      <c r="L58" s="204"/>
      <c r="M58" s="205">
        <f>L58*K58</f>
        <v>0</v>
      </c>
      <c r="N58" s="206"/>
    </row>
    <row r="59" spans="2:14" ht="12.75">
      <c r="B59" s="209"/>
      <c r="C59" s="210" t="s">
        <v>263</v>
      </c>
      <c r="D59" s="211"/>
      <c r="E59" s="211"/>
      <c r="F59" s="211"/>
      <c r="G59" s="211"/>
      <c r="H59" s="211"/>
      <c r="I59" s="212"/>
      <c r="J59" s="213"/>
      <c r="K59" s="213"/>
      <c r="L59" s="213"/>
      <c r="M59" s="214">
        <f>SUM(M53:M58)</f>
        <v>0</v>
      </c>
      <c r="N59" s="215">
        <f>IF($M$356=0,0,M59/$M$356)</f>
        <v>0</v>
      </c>
    </row>
    <row r="61" spans="2:14" ht="12.75">
      <c r="B61" s="194">
        <v>4</v>
      </c>
      <c r="C61" s="195" t="s">
        <v>158</v>
      </c>
      <c r="D61" s="196"/>
      <c r="E61" s="196"/>
      <c r="F61" s="196"/>
      <c r="G61" s="196"/>
      <c r="H61" s="196"/>
      <c r="I61" s="197"/>
      <c r="J61" s="198"/>
      <c r="K61" s="198"/>
      <c r="L61" s="198"/>
      <c r="M61" s="198"/>
      <c r="N61" s="199"/>
    </row>
    <row r="62" spans="2:14" ht="12.75">
      <c r="B62" s="232" t="s">
        <v>159</v>
      </c>
      <c r="C62" s="218" t="s">
        <v>356</v>
      </c>
      <c r="D62" s="201"/>
      <c r="E62" s="201"/>
      <c r="F62" s="201"/>
      <c r="G62" s="201"/>
      <c r="H62" s="201"/>
      <c r="I62" s="202"/>
      <c r="J62" s="216"/>
      <c r="K62" s="216"/>
      <c r="L62" s="216"/>
      <c r="M62" s="216"/>
      <c r="N62" s="206"/>
    </row>
    <row r="63" spans="2:14" ht="12.75">
      <c r="B63" s="200" t="s">
        <v>357</v>
      </c>
      <c r="C63" s="201" t="s">
        <v>358</v>
      </c>
      <c r="D63" s="201"/>
      <c r="E63" s="201"/>
      <c r="F63" s="201"/>
      <c r="G63" s="201"/>
      <c r="H63" s="201"/>
      <c r="I63" s="202"/>
      <c r="J63" s="203"/>
      <c r="K63" s="204"/>
      <c r="L63" s="204"/>
      <c r="M63" s="205">
        <f aca="true" t="shared" si="3" ref="M63:M69">L63*K63</f>
        <v>0</v>
      </c>
      <c r="N63" s="206"/>
    </row>
    <row r="64" spans="2:14" ht="12.75">
      <c r="B64" s="200" t="s">
        <v>359</v>
      </c>
      <c r="C64" s="201" t="s">
        <v>360</v>
      </c>
      <c r="D64" s="201"/>
      <c r="E64" s="201"/>
      <c r="F64" s="201"/>
      <c r="G64" s="201"/>
      <c r="H64" s="201"/>
      <c r="I64" s="202"/>
      <c r="J64" s="203"/>
      <c r="K64" s="204"/>
      <c r="L64" s="204"/>
      <c r="M64" s="205">
        <f t="shared" si="3"/>
        <v>0</v>
      </c>
      <c r="N64" s="206"/>
    </row>
    <row r="65" spans="2:14" ht="12.75">
      <c r="B65" s="200" t="s">
        <v>361</v>
      </c>
      <c r="C65" s="201" t="s">
        <v>362</v>
      </c>
      <c r="D65" s="201"/>
      <c r="E65" s="201"/>
      <c r="F65" s="201"/>
      <c r="G65" s="201"/>
      <c r="H65" s="201"/>
      <c r="I65" s="202"/>
      <c r="J65" s="203"/>
      <c r="K65" s="204"/>
      <c r="L65" s="204"/>
      <c r="M65" s="205">
        <f t="shared" si="3"/>
        <v>0</v>
      </c>
      <c r="N65" s="206"/>
    </row>
    <row r="66" spans="2:14" ht="12.75">
      <c r="B66" s="200" t="s">
        <v>363</v>
      </c>
      <c r="C66" s="201" t="s">
        <v>364</v>
      </c>
      <c r="D66" s="201"/>
      <c r="E66" s="201"/>
      <c r="F66" s="201"/>
      <c r="G66" s="201"/>
      <c r="H66" s="201"/>
      <c r="I66" s="202"/>
      <c r="J66" s="203"/>
      <c r="K66" s="204"/>
      <c r="L66" s="204"/>
      <c r="M66" s="205">
        <f t="shared" si="3"/>
        <v>0</v>
      </c>
      <c r="N66" s="206"/>
    </row>
    <row r="67" spans="2:14" ht="12.75">
      <c r="B67" s="200" t="s">
        <v>365</v>
      </c>
      <c r="C67" s="201" t="s">
        <v>366</v>
      </c>
      <c r="D67" s="201"/>
      <c r="E67" s="201"/>
      <c r="F67" s="201"/>
      <c r="G67" s="201"/>
      <c r="H67" s="201"/>
      <c r="I67" s="202"/>
      <c r="J67" s="203"/>
      <c r="K67" s="204"/>
      <c r="L67" s="204"/>
      <c r="M67" s="205">
        <f t="shared" si="3"/>
        <v>0</v>
      </c>
      <c r="N67" s="206"/>
    </row>
    <row r="68" spans="2:14" ht="12.75">
      <c r="B68" s="200" t="s">
        <v>367</v>
      </c>
      <c r="C68" s="201" t="s">
        <v>368</v>
      </c>
      <c r="D68" s="201"/>
      <c r="E68" s="201"/>
      <c r="F68" s="201"/>
      <c r="G68" s="201"/>
      <c r="H68" s="201"/>
      <c r="I68" s="202"/>
      <c r="J68" s="203"/>
      <c r="K68" s="204"/>
      <c r="L68" s="204"/>
      <c r="M68" s="205">
        <f t="shared" si="3"/>
        <v>0</v>
      </c>
      <c r="N68" s="206"/>
    </row>
    <row r="69" spans="2:14" ht="12.75">
      <c r="B69" s="200" t="s">
        <v>369</v>
      </c>
      <c r="C69" s="207"/>
      <c r="D69" s="207"/>
      <c r="E69" s="207"/>
      <c r="F69" s="207"/>
      <c r="G69" s="207"/>
      <c r="H69" s="207"/>
      <c r="I69" s="208"/>
      <c r="J69" s="203"/>
      <c r="K69" s="204"/>
      <c r="L69" s="204"/>
      <c r="M69" s="205">
        <f t="shared" si="3"/>
        <v>0</v>
      </c>
      <c r="N69" s="206"/>
    </row>
    <row r="70" spans="2:14" ht="12.75">
      <c r="B70" s="200"/>
      <c r="C70" s="201"/>
      <c r="D70" s="201"/>
      <c r="E70" s="201"/>
      <c r="F70" s="201"/>
      <c r="G70" s="201"/>
      <c r="H70" s="201"/>
      <c r="I70" s="202"/>
      <c r="J70" s="216"/>
      <c r="K70" s="216"/>
      <c r="L70" s="216"/>
      <c r="M70" s="216"/>
      <c r="N70" s="206"/>
    </row>
    <row r="71" spans="2:14" ht="12.75">
      <c r="B71" s="232" t="s">
        <v>161</v>
      </c>
      <c r="C71" s="218" t="s">
        <v>370</v>
      </c>
      <c r="D71" s="201"/>
      <c r="E71" s="201"/>
      <c r="F71" s="201"/>
      <c r="G71" s="201"/>
      <c r="H71" s="201"/>
      <c r="I71" s="202"/>
      <c r="J71" s="216"/>
      <c r="K71" s="216"/>
      <c r="L71" s="216"/>
      <c r="M71" s="216"/>
      <c r="N71" s="206"/>
    </row>
    <row r="72" spans="2:14" ht="12.75">
      <c r="B72" s="200" t="s">
        <v>371</v>
      </c>
      <c r="C72" s="201" t="s">
        <v>372</v>
      </c>
      <c r="D72" s="201"/>
      <c r="E72" s="201"/>
      <c r="F72" s="201"/>
      <c r="G72" s="201"/>
      <c r="H72" s="201"/>
      <c r="I72" s="202"/>
      <c r="J72" s="203"/>
      <c r="K72" s="204"/>
      <c r="L72" s="204"/>
      <c r="M72" s="205">
        <f aca="true" t="shared" si="4" ref="M72:M77">L72*K72</f>
        <v>0</v>
      </c>
      <c r="N72" s="206"/>
    </row>
    <row r="73" spans="2:14" ht="12.75">
      <c r="B73" s="200" t="s">
        <v>373</v>
      </c>
      <c r="C73" s="201" t="s">
        <v>374</v>
      </c>
      <c r="D73" s="201"/>
      <c r="E73" s="201"/>
      <c r="F73" s="201"/>
      <c r="G73" s="201"/>
      <c r="H73" s="201"/>
      <c r="I73" s="202"/>
      <c r="J73" s="203"/>
      <c r="K73" s="204"/>
      <c r="L73" s="204"/>
      <c r="M73" s="205">
        <f t="shared" si="4"/>
        <v>0</v>
      </c>
      <c r="N73" s="206"/>
    </row>
    <row r="74" spans="2:14" ht="12.75">
      <c r="B74" s="200" t="s">
        <v>375</v>
      </c>
      <c r="C74" s="201" t="s">
        <v>376</v>
      </c>
      <c r="D74" s="201"/>
      <c r="E74" s="201"/>
      <c r="F74" s="201"/>
      <c r="G74" s="201"/>
      <c r="H74" s="201"/>
      <c r="I74" s="202"/>
      <c r="J74" s="203"/>
      <c r="K74" s="204"/>
      <c r="L74" s="204"/>
      <c r="M74" s="205">
        <f t="shared" si="4"/>
        <v>0</v>
      </c>
      <c r="N74" s="206"/>
    </row>
    <row r="75" spans="2:14" ht="12.75">
      <c r="B75" s="200" t="s">
        <v>377</v>
      </c>
      <c r="C75" s="201" t="s">
        <v>378</v>
      </c>
      <c r="D75" s="201"/>
      <c r="E75" s="201"/>
      <c r="F75" s="201"/>
      <c r="G75" s="201"/>
      <c r="H75" s="201"/>
      <c r="I75" s="202"/>
      <c r="J75" s="203"/>
      <c r="K75" s="204"/>
      <c r="L75" s="204"/>
      <c r="M75" s="205">
        <f t="shared" si="4"/>
        <v>0</v>
      </c>
      <c r="N75" s="206"/>
    </row>
    <row r="76" spans="2:14" ht="12.75">
      <c r="B76" s="200" t="s">
        <v>379</v>
      </c>
      <c r="C76" s="201" t="s">
        <v>380</v>
      </c>
      <c r="D76" s="201"/>
      <c r="E76" s="201"/>
      <c r="F76" s="201"/>
      <c r="G76" s="201"/>
      <c r="H76" s="201"/>
      <c r="I76" s="202"/>
      <c r="J76" s="203"/>
      <c r="K76" s="204"/>
      <c r="L76" s="204"/>
      <c r="M76" s="205">
        <f t="shared" si="4"/>
        <v>0</v>
      </c>
      <c r="N76" s="206"/>
    </row>
    <row r="77" spans="2:14" ht="11.25" customHeight="1">
      <c r="B77" s="200" t="s">
        <v>381</v>
      </c>
      <c r="C77" s="207"/>
      <c r="D77" s="207"/>
      <c r="E77" s="207"/>
      <c r="F77" s="207"/>
      <c r="G77" s="207"/>
      <c r="H77" s="207"/>
      <c r="I77" s="208"/>
      <c r="J77" s="203"/>
      <c r="K77" s="204"/>
      <c r="L77" s="204"/>
      <c r="M77" s="205">
        <f t="shared" si="4"/>
        <v>0</v>
      </c>
      <c r="N77" s="206"/>
    </row>
    <row r="78" spans="2:14" ht="12.75">
      <c r="B78" s="200"/>
      <c r="C78" s="201"/>
      <c r="D78" s="201"/>
      <c r="E78" s="201"/>
      <c r="F78" s="201"/>
      <c r="G78" s="201"/>
      <c r="H78" s="201"/>
      <c r="I78" s="202"/>
      <c r="J78" s="216"/>
      <c r="K78" s="216"/>
      <c r="L78" s="216"/>
      <c r="M78" s="216"/>
      <c r="N78" s="206"/>
    </row>
    <row r="79" spans="2:14" ht="12.75">
      <c r="B79" s="232" t="s">
        <v>163</v>
      </c>
      <c r="C79" s="218" t="s">
        <v>382</v>
      </c>
      <c r="D79" s="201"/>
      <c r="E79" s="201"/>
      <c r="F79" s="201"/>
      <c r="G79" s="201"/>
      <c r="H79" s="201"/>
      <c r="I79" s="202"/>
      <c r="J79" s="216"/>
      <c r="K79" s="216"/>
      <c r="L79" s="216"/>
      <c r="M79" s="216"/>
      <c r="N79" s="206"/>
    </row>
    <row r="80" spans="2:14" ht="12.75">
      <c r="B80" s="200" t="s">
        <v>383</v>
      </c>
      <c r="C80" s="201" t="s">
        <v>372</v>
      </c>
      <c r="D80" s="201"/>
      <c r="E80" s="201"/>
      <c r="F80" s="201"/>
      <c r="G80" s="201"/>
      <c r="H80" s="201"/>
      <c r="I80" s="202"/>
      <c r="J80" s="203"/>
      <c r="K80" s="204"/>
      <c r="L80" s="204"/>
      <c r="M80" s="205">
        <f aca="true" t="shared" si="5" ref="M80:M88">L80*K80</f>
        <v>0</v>
      </c>
      <c r="N80" s="206"/>
    </row>
    <row r="81" spans="2:14" ht="12.75">
      <c r="B81" s="200" t="s">
        <v>384</v>
      </c>
      <c r="C81" s="201" t="s">
        <v>374</v>
      </c>
      <c r="D81" s="201"/>
      <c r="E81" s="201"/>
      <c r="F81" s="201"/>
      <c r="G81" s="201"/>
      <c r="H81" s="201"/>
      <c r="I81" s="202"/>
      <c r="J81" s="203"/>
      <c r="K81" s="204"/>
      <c r="L81" s="204"/>
      <c r="M81" s="205">
        <f t="shared" si="5"/>
        <v>0</v>
      </c>
      <c r="N81" s="206"/>
    </row>
    <row r="82" spans="2:14" ht="12.75">
      <c r="B82" s="200" t="s">
        <v>385</v>
      </c>
      <c r="C82" s="201" t="s">
        <v>376</v>
      </c>
      <c r="D82" s="201"/>
      <c r="E82" s="201"/>
      <c r="F82" s="201"/>
      <c r="G82" s="201"/>
      <c r="H82" s="201"/>
      <c r="I82" s="202"/>
      <c r="J82" s="203"/>
      <c r="K82" s="204"/>
      <c r="L82" s="204"/>
      <c r="M82" s="205">
        <f t="shared" si="5"/>
        <v>0</v>
      </c>
      <c r="N82" s="206"/>
    </row>
    <row r="83" spans="2:14" ht="12.75">
      <c r="B83" s="200" t="s">
        <v>386</v>
      </c>
      <c r="C83" s="201" t="s">
        <v>378</v>
      </c>
      <c r="D83" s="201"/>
      <c r="E83" s="201"/>
      <c r="F83" s="201"/>
      <c r="G83" s="201"/>
      <c r="H83" s="201"/>
      <c r="I83" s="202"/>
      <c r="J83" s="203"/>
      <c r="K83" s="204"/>
      <c r="L83" s="204"/>
      <c r="M83" s="205">
        <f t="shared" si="5"/>
        <v>0</v>
      </c>
      <c r="N83" s="206"/>
    </row>
    <row r="84" spans="2:14" ht="12.75">
      <c r="B84" s="200" t="s">
        <v>387</v>
      </c>
      <c r="C84" s="201" t="s">
        <v>380</v>
      </c>
      <c r="D84" s="201"/>
      <c r="E84" s="201"/>
      <c r="F84" s="201"/>
      <c r="G84" s="201"/>
      <c r="H84" s="201"/>
      <c r="I84" s="202"/>
      <c r="J84" s="203"/>
      <c r="K84" s="204"/>
      <c r="L84" s="204"/>
      <c r="M84" s="205">
        <f t="shared" si="5"/>
        <v>0</v>
      </c>
      <c r="N84" s="206"/>
    </row>
    <row r="85" spans="2:14" ht="12.75">
      <c r="B85" s="200" t="s">
        <v>388</v>
      </c>
      <c r="C85" s="201" t="s">
        <v>389</v>
      </c>
      <c r="D85" s="201"/>
      <c r="E85" s="201"/>
      <c r="F85" s="201"/>
      <c r="G85" s="201"/>
      <c r="H85" s="201"/>
      <c r="I85" s="202"/>
      <c r="J85" s="203"/>
      <c r="K85" s="204"/>
      <c r="L85" s="204"/>
      <c r="M85" s="205">
        <f t="shared" si="5"/>
        <v>0</v>
      </c>
      <c r="N85" s="206"/>
    </row>
    <row r="86" spans="2:14" ht="12.75">
      <c r="B86" s="200" t="s">
        <v>390</v>
      </c>
      <c r="C86" s="201" t="s">
        <v>391</v>
      </c>
      <c r="D86" s="201"/>
      <c r="E86" s="201"/>
      <c r="F86" s="201"/>
      <c r="G86" s="201"/>
      <c r="H86" s="201"/>
      <c r="I86" s="202"/>
      <c r="J86" s="203"/>
      <c r="K86" s="204"/>
      <c r="L86" s="204"/>
      <c r="M86" s="205">
        <f t="shared" si="5"/>
        <v>0</v>
      </c>
      <c r="N86" s="206"/>
    </row>
    <row r="87" spans="2:14" ht="12.75">
      <c r="B87" s="200" t="s">
        <v>392</v>
      </c>
      <c r="C87" s="201" t="s">
        <v>393</v>
      </c>
      <c r="D87" s="201"/>
      <c r="E87" s="201"/>
      <c r="F87" s="201"/>
      <c r="G87" s="201"/>
      <c r="H87" s="201"/>
      <c r="I87" s="202"/>
      <c r="J87" s="203"/>
      <c r="K87" s="204"/>
      <c r="L87" s="204"/>
      <c r="M87" s="205">
        <f t="shared" si="5"/>
        <v>0</v>
      </c>
      <c r="N87" s="206"/>
    </row>
    <row r="88" spans="2:14" ht="12.75">
      <c r="B88" s="200" t="s">
        <v>394</v>
      </c>
      <c r="C88" s="207"/>
      <c r="D88" s="207"/>
      <c r="E88" s="207"/>
      <c r="F88" s="207"/>
      <c r="G88" s="207"/>
      <c r="H88" s="207"/>
      <c r="I88" s="208"/>
      <c r="J88" s="203"/>
      <c r="K88" s="204"/>
      <c r="L88" s="204"/>
      <c r="M88" s="205">
        <f t="shared" si="5"/>
        <v>0</v>
      </c>
      <c r="N88" s="206"/>
    </row>
    <row r="89" spans="2:14" ht="12.75">
      <c r="B89" s="200"/>
      <c r="C89" s="201"/>
      <c r="D89" s="201"/>
      <c r="E89" s="201"/>
      <c r="F89" s="201"/>
      <c r="G89" s="201"/>
      <c r="H89" s="201"/>
      <c r="I89" s="202"/>
      <c r="J89" s="216"/>
      <c r="K89" s="216"/>
      <c r="L89" s="216"/>
      <c r="M89" s="216"/>
      <c r="N89" s="206"/>
    </row>
    <row r="90" spans="2:14" ht="12.75">
      <c r="B90" s="232" t="s">
        <v>165</v>
      </c>
      <c r="C90" s="218" t="s">
        <v>395</v>
      </c>
      <c r="D90" s="201"/>
      <c r="E90" s="201"/>
      <c r="F90" s="201"/>
      <c r="G90" s="201"/>
      <c r="H90" s="201"/>
      <c r="I90" s="202"/>
      <c r="J90" s="216"/>
      <c r="K90" s="216"/>
      <c r="L90" s="216"/>
      <c r="M90" s="216"/>
      <c r="N90" s="206"/>
    </row>
    <row r="91" spans="2:14" ht="12.75">
      <c r="B91" s="200" t="s">
        <v>396</v>
      </c>
      <c r="C91" s="201" t="s">
        <v>397</v>
      </c>
      <c r="D91" s="201"/>
      <c r="E91" s="201"/>
      <c r="F91" s="201"/>
      <c r="G91" s="201"/>
      <c r="H91" s="201"/>
      <c r="I91" s="202"/>
      <c r="J91" s="203"/>
      <c r="K91" s="204"/>
      <c r="L91" s="204"/>
      <c r="M91" s="205">
        <f aca="true" t="shared" si="6" ref="M91:M98">L91*K91</f>
        <v>0</v>
      </c>
      <c r="N91" s="206"/>
    </row>
    <row r="92" spans="2:14" ht="12.75">
      <c r="B92" s="200" t="s">
        <v>398</v>
      </c>
      <c r="C92" s="201" t="s">
        <v>399</v>
      </c>
      <c r="D92" s="201"/>
      <c r="E92" s="201"/>
      <c r="F92" s="201"/>
      <c r="G92" s="201"/>
      <c r="H92" s="201"/>
      <c r="I92" s="202"/>
      <c r="J92" s="203"/>
      <c r="K92" s="204"/>
      <c r="L92" s="204"/>
      <c r="M92" s="205">
        <f t="shared" si="6"/>
        <v>0</v>
      </c>
      <c r="N92" s="206"/>
    </row>
    <row r="93" spans="2:14" ht="12.75">
      <c r="B93" s="200" t="s">
        <v>400</v>
      </c>
      <c r="C93" s="201" t="s">
        <v>401</v>
      </c>
      <c r="D93" s="201"/>
      <c r="E93" s="201"/>
      <c r="F93" s="201"/>
      <c r="G93" s="201"/>
      <c r="H93" s="201"/>
      <c r="I93" s="202"/>
      <c r="J93" s="203"/>
      <c r="K93" s="204"/>
      <c r="L93" s="204"/>
      <c r="M93" s="205">
        <f t="shared" si="6"/>
        <v>0</v>
      </c>
      <c r="N93" s="206"/>
    </row>
    <row r="94" spans="2:14" ht="12.75">
      <c r="B94" s="200" t="s">
        <v>402</v>
      </c>
      <c r="C94" s="201" t="s">
        <v>403</v>
      </c>
      <c r="D94" s="201"/>
      <c r="E94" s="201"/>
      <c r="F94" s="201"/>
      <c r="G94" s="201"/>
      <c r="H94" s="201"/>
      <c r="I94" s="202"/>
      <c r="J94" s="203"/>
      <c r="K94" s="204"/>
      <c r="L94" s="204"/>
      <c r="M94" s="205">
        <f t="shared" si="6"/>
        <v>0</v>
      </c>
      <c r="N94" s="206"/>
    </row>
    <row r="95" spans="2:14" ht="12.75">
      <c r="B95" s="200" t="s">
        <v>404</v>
      </c>
      <c r="C95" s="201" t="s">
        <v>405</v>
      </c>
      <c r="D95" s="201"/>
      <c r="E95" s="201"/>
      <c r="F95" s="201"/>
      <c r="G95" s="201"/>
      <c r="H95" s="201"/>
      <c r="I95" s="202"/>
      <c r="J95" s="203"/>
      <c r="K95" s="204"/>
      <c r="L95" s="204"/>
      <c r="M95" s="205">
        <f t="shared" si="6"/>
        <v>0</v>
      </c>
      <c r="N95" s="206"/>
    </row>
    <row r="96" spans="2:14" ht="12.75">
      <c r="B96" s="200" t="s">
        <v>406</v>
      </c>
      <c r="C96" s="201" t="s">
        <v>407</v>
      </c>
      <c r="D96" s="201"/>
      <c r="E96" s="201"/>
      <c r="F96" s="201"/>
      <c r="G96" s="201"/>
      <c r="H96" s="201"/>
      <c r="I96" s="202"/>
      <c r="J96" s="203"/>
      <c r="K96" s="204"/>
      <c r="L96" s="204"/>
      <c r="M96" s="205">
        <f t="shared" si="6"/>
        <v>0</v>
      </c>
      <c r="N96" s="206"/>
    </row>
    <row r="97" spans="2:14" ht="12.75">
      <c r="B97" s="200" t="s">
        <v>408</v>
      </c>
      <c r="C97" s="201" t="s">
        <v>372</v>
      </c>
      <c r="D97" s="201"/>
      <c r="E97" s="201"/>
      <c r="F97" s="201"/>
      <c r="G97" s="201"/>
      <c r="H97" s="201"/>
      <c r="I97" s="202"/>
      <c r="J97" s="203"/>
      <c r="K97" s="204"/>
      <c r="L97" s="204"/>
      <c r="M97" s="205">
        <f t="shared" si="6"/>
        <v>0</v>
      </c>
      <c r="N97" s="206"/>
    </row>
    <row r="98" spans="2:14" ht="12.75">
      <c r="B98" s="200" t="s">
        <v>409</v>
      </c>
      <c r="C98" s="207"/>
      <c r="D98" s="207"/>
      <c r="E98" s="207"/>
      <c r="F98" s="207"/>
      <c r="G98" s="207"/>
      <c r="H98" s="207"/>
      <c r="I98" s="208"/>
      <c r="J98" s="203"/>
      <c r="K98" s="204"/>
      <c r="L98" s="204"/>
      <c r="M98" s="205">
        <f t="shared" si="6"/>
        <v>0</v>
      </c>
      <c r="N98" s="206"/>
    </row>
    <row r="99" spans="2:14" ht="12.75">
      <c r="B99" s="200"/>
      <c r="C99" s="201"/>
      <c r="D99" s="201"/>
      <c r="E99" s="201"/>
      <c r="F99" s="201"/>
      <c r="G99" s="201"/>
      <c r="H99" s="201"/>
      <c r="I99" s="202"/>
      <c r="J99" s="216"/>
      <c r="K99" s="216"/>
      <c r="L99" s="216"/>
      <c r="M99" s="216"/>
      <c r="N99" s="206"/>
    </row>
    <row r="100" spans="2:14" ht="12.75">
      <c r="B100" s="232" t="s">
        <v>286</v>
      </c>
      <c r="C100" s="218" t="s">
        <v>410</v>
      </c>
      <c r="D100" s="201"/>
      <c r="E100" s="201"/>
      <c r="F100" s="201"/>
      <c r="G100" s="201"/>
      <c r="H100" s="201"/>
      <c r="I100" s="202"/>
      <c r="J100" s="216"/>
      <c r="K100" s="216"/>
      <c r="L100" s="216"/>
      <c r="M100" s="216"/>
      <c r="N100" s="206"/>
    </row>
    <row r="101" spans="2:14" ht="12.75">
      <c r="B101" s="200" t="s">
        <v>411</v>
      </c>
      <c r="C101" s="201" t="s">
        <v>412</v>
      </c>
      <c r="D101" s="201"/>
      <c r="E101" s="201"/>
      <c r="F101" s="201"/>
      <c r="G101" s="201"/>
      <c r="H101" s="201"/>
      <c r="I101" s="202"/>
      <c r="J101" s="203"/>
      <c r="K101" s="204"/>
      <c r="L101" s="204"/>
      <c r="M101" s="205">
        <f aca="true" t="shared" si="7" ref="M101:M107">L101*K101</f>
        <v>0</v>
      </c>
      <c r="N101" s="206"/>
    </row>
    <row r="102" spans="2:14" ht="12.75">
      <c r="B102" s="200" t="s">
        <v>413</v>
      </c>
      <c r="C102" s="201" t="s">
        <v>414</v>
      </c>
      <c r="D102" s="201"/>
      <c r="E102" s="201"/>
      <c r="F102" s="201"/>
      <c r="G102" s="201"/>
      <c r="H102" s="201"/>
      <c r="I102" s="202"/>
      <c r="J102" s="203"/>
      <c r="K102" s="204"/>
      <c r="L102" s="204"/>
      <c r="M102" s="205">
        <f t="shared" si="7"/>
        <v>0</v>
      </c>
      <c r="N102" s="206"/>
    </row>
    <row r="103" spans="2:14" ht="12.75">
      <c r="B103" s="200" t="s">
        <v>415</v>
      </c>
      <c r="C103" s="201" t="s">
        <v>416</v>
      </c>
      <c r="D103" s="201"/>
      <c r="E103" s="201"/>
      <c r="F103" s="201"/>
      <c r="G103" s="201"/>
      <c r="H103" s="201"/>
      <c r="I103" s="202"/>
      <c r="J103" s="203"/>
      <c r="K103" s="204"/>
      <c r="L103" s="204"/>
      <c r="M103" s="205">
        <f t="shared" si="7"/>
        <v>0</v>
      </c>
      <c r="N103" s="206"/>
    </row>
    <row r="104" spans="2:14" ht="12.75">
      <c r="B104" s="200" t="s">
        <v>417</v>
      </c>
      <c r="C104" s="201" t="s">
        <v>418</v>
      </c>
      <c r="D104" s="201"/>
      <c r="E104" s="201"/>
      <c r="F104" s="201"/>
      <c r="G104" s="201"/>
      <c r="H104" s="201"/>
      <c r="I104" s="202"/>
      <c r="J104" s="203"/>
      <c r="K104" s="204"/>
      <c r="L104" s="204"/>
      <c r="M104" s="205">
        <f t="shared" si="7"/>
        <v>0</v>
      </c>
      <c r="N104" s="206"/>
    </row>
    <row r="105" spans="2:14" ht="12.75">
      <c r="B105" s="200" t="s">
        <v>419</v>
      </c>
      <c r="C105" s="201" t="s">
        <v>420</v>
      </c>
      <c r="D105" s="201"/>
      <c r="E105" s="201"/>
      <c r="F105" s="201"/>
      <c r="G105" s="201"/>
      <c r="H105" s="201"/>
      <c r="I105" s="202"/>
      <c r="J105" s="203"/>
      <c r="K105" s="204"/>
      <c r="L105" s="204"/>
      <c r="M105" s="205">
        <f t="shared" si="7"/>
        <v>0</v>
      </c>
      <c r="N105" s="206"/>
    </row>
    <row r="106" spans="2:14" ht="12.75">
      <c r="B106" s="200" t="s">
        <v>421</v>
      </c>
      <c r="C106" s="201" t="s">
        <v>422</v>
      </c>
      <c r="D106" s="201"/>
      <c r="E106" s="201"/>
      <c r="F106" s="201"/>
      <c r="G106" s="201"/>
      <c r="H106" s="201"/>
      <c r="I106" s="202"/>
      <c r="J106" s="203"/>
      <c r="K106" s="204"/>
      <c r="L106" s="204"/>
      <c r="M106" s="205">
        <f t="shared" si="7"/>
        <v>0</v>
      </c>
      <c r="N106" s="206"/>
    </row>
    <row r="107" spans="2:14" ht="12.75">
      <c r="B107" s="200" t="s">
        <v>423</v>
      </c>
      <c r="C107" s="207"/>
      <c r="D107" s="207"/>
      <c r="E107" s="207"/>
      <c r="F107" s="207"/>
      <c r="G107" s="207"/>
      <c r="H107" s="207"/>
      <c r="I107" s="208"/>
      <c r="J107" s="203"/>
      <c r="K107" s="204"/>
      <c r="L107" s="204"/>
      <c r="M107" s="205">
        <f t="shared" si="7"/>
        <v>0</v>
      </c>
      <c r="N107" s="206"/>
    </row>
    <row r="108" spans="2:14" ht="12.75">
      <c r="B108" s="200"/>
      <c r="C108" s="201"/>
      <c r="D108" s="201"/>
      <c r="E108" s="201"/>
      <c r="F108" s="201"/>
      <c r="G108" s="201"/>
      <c r="H108" s="201"/>
      <c r="I108" s="202"/>
      <c r="J108" s="216"/>
      <c r="K108" s="216"/>
      <c r="L108" s="216"/>
      <c r="M108" s="216"/>
      <c r="N108" s="206"/>
    </row>
    <row r="109" spans="2:14" ht="12.75">
      <c r="B109" s="232" t="s">
        <v>289</v>
      </c>
      <c r="C109" s="218" t="s">
        <v>424</v>
      </c>
      <c r="D109" s="201"/>
      <c r="E109" s="201"/>
      <c r="F109" s="201"/>
      <c r="G109" s="201"/>
      <c r="H109" s="201"/>
      <c r="I109" s="202"/>
      <c r="J109" s="216"/>
      <c r="K109" s="216"/>
      <c r="L109" s="216"/>
      <c r="M109" s="216"/>
      <c r="N109" s="206"/>
    </row>
    <row r="110" spans="2:14" ht="12.75">
      <c r="B110" s="200" t="s">
        <v>425</v>
      </c>
      <c r="C110" s="201" t="s">
        <v>426</v>
      </c>
      <c r="D110" s="201"/>
      <c r="E110" s="201"/>
      <c r="F110" s="201"/>
      <c r="G110" s="201"/>
      <c r="H110" s="201"/>
      <c r="I110" s="202"/>
      <c r="J110" s="203"/>
      <c r="K110" s="204"/>
      <c r="L110" s="204"/>
      <c r="M110" s="205">
        <f aca="true" t="shared" si="8" ref="M110:M115">L110*K110</f>
        <v>0</v>
      </c>
      <c r="N110" s="206"/>
    </row>
    <row r="111" spans="2:14" ht="12.75">
      <c r="B111" s="200" t="s">
        <v>427</v>
      </c>
      <c r="C111" s="201" t="s">
        <v>428</v>
      </c>
      <c r="D111" s="201"/>
      <c r="E111" s="201"/>
      <c r="F111" s="201"/>
      <c r="G111" s="201"/>
      <c r="H111" s="201"/>
      <c r="I111" s="202"/>
      <c r="J111" s="203"/>
      <c r="K111" s="204"/>
      <c r="L111" s="204"/>
      <c r="M111" s="205">
        <f t="shared" si="8"/>
        <v>0</v>
      </c>
      <c r="N111" s="206"/>
    </row>
    <row r="112" spans="2:14" ht="12.75">
      <c r="B112" s="200" t="s">
        <v>429</v>
      </c>
      <c r="C112" s="201" t="s">
        <v>430</v>
      </c>
      <c r="D112" s="201"/>
      <c r="E112" s="201"/>
      <c r="F112" s="201"/>
      <c r="G112" s="201"/>
      <c r="H112" s="201"/>
      <c r="I112" s="202"/>
      <c r="J112" s="203"/>
      <c r="K112" s="204"/>
      <c r="L112" s="204"/>
      <c r="M112" s="205">
        <f t="shared" si="8"/>
        <v>0</v>
      </c>
      <c r="N112" s="206"/>
    </row>
    <row r="113" spans="2:14" ht="12.75">
      <c r="B113" s="200" t="s">
        <v>431</v>
      </c>
      <c r="C113" s="201" t="s">
        <v>432</v>
      </c>
      <c r="D113" s="201"/>
      <c r="E113" s="201"/>
      <c r="F113" s="201"/>
      <c r="G113" s="201"/>
      <c r="H113" s="201"/>
      <c r="I113" s="202"/>
      <c r="J113" s="203"/>
      <c r="K113" s="204"/>
      <c r="L113" s="204"/>
      <c r="M113" s="205">
        <f t="shared" si="8"/>
        <v>0</v>
      </c>
      <c r="N113" s="206"/>
    </row>
    <row r="114" spans="2:14" ht="12.75">
      <c r="B114" s="200" t="s">
        <v>433</v>
      </c>
      <c r="C114" s="201" t="s">
        <v>434</v>
      </c>
      <c r="D114" s="201"/>
      <c r="E114" s="201"/>
      <c r="F114" s="201"/>
      <c r="G114" s="201"/>
      <c r="H114" s="201"/>
      <c r="I114" s="202"/>
      <c r="J114" s="203"/>
      <c r="K114" s="204"/>
      <c r="L114" s="204"/>
      <c r="M114" s="205">
        <f t="shared" si="8"/>
        <v>0</v>
      </c>
      <c r="N114" s="206"/>
    </row>
    <row r="115" spans="2:14" ht="12.75">
      <c r="B115" s="200" t="s">
        <v>435</v>
      </c>
      <c r="C115" s="207"/>
      <c r="D115" s="207"/>
      <c r="E115" s="207"/>
      <c r="F115" s="207"/>
      <c r="G115" s="207"/>
      <c r="H115" s="207"/>
      <c r="I115" s="208"/>
      <c r="J115" s="203"/>
      <c r="K115" s="204"/>
      <c r="L115" s="204"/>
      <c r="M115" s="205">
        <f t="shared" si="8"/>
        <v>0</v>
      </c>
      <c r="N115" s="206"/>
    </row>
    <row r="116" spans="2:14" ht="12.75">
      <c r="B116" s="209"/>
      <c r="C116" s="210" t="s">
        <v>263</v>
      </c>
      <c r="D116" s="211"/>
      <c r="E116" s="211"/>
      <c r="F116" s="211"/>
      <c r="G116" s="211"/>
      <c r="H116" s="211"/>
      <c r="I116" s="212"/>
      <c r="J116" s="213"/>
      <c r="K116" s="213"/>
      <c r="L116" s="213"/>
      <c r="M116" s="214">
        <f>SUM(M61:M115)</f>
        <v>0</v>
      </c>
      <c r="N116" s="215">
        <f>IF($M$356=0,0,M116/$M$356)</f>
        <v>0</v>
      </c>
    </row>
    <row r="118" spans="2:14" ht="12.75">
      <c r="B118" s="194">
        <v>5</v>
      </c>
      <c r="C118" s="195" t="s">
        <v>436</v>
      </c>
      <c r="D118" s="196"/>
      <c r="E118" s="196"/>
      <c r="F118" s="196"/>
      <c r="G118" s="196"/>
      <c r="H118" s="196"/>
      <c r="I118" s="197"/>
      <c r="J118" s="198"/>
      <c r="K118" s="198"/>
      <c r="L118" s="198"/>
      <c r="M118" s="198"/>
      <c r="N118" s="199"/>
    </row>
    <row r="119" spans="2:14" ht="12.75">
      <c r="B119" s="232" t="s">
        <v>168</v>
      </c>
      <c r="C119" s="218" t="s">
        <v>437</v>
      </c>
      <c r="D119" s="201"/>
      <c r="E119" s="201"/>
      <c r="F119" s="201"/>
      <c r="G119" s="201"/>
      <c r="H119" s="201"/>
      <c r="I119" s="202"/>
      <c r="J119" s="216"/>
      <c r="K119" s="216"/>
      <c r="L119" s="216"/>
      <c r="M119" s="216"/>
      <c r="N119" s="206"/>
    </row>
    <row r="120" spans="2:14" ht="12.75">
      <c r="B120" s="200" t="s">
        <v>438</v>
      </c>
      <c r="C120" s="201" t="s">
        <v>439</v>
      </c>
      <c r="D120" s="201"/>
      <c r="E120" s="201"/>
      <c r="F120" s="201"/>
      <c r="G120" s="201"/>
      <c r="H120" s="201"/>
      <c r="I120" s="202"/>
      <c r="J120" s="203"/>
      <c r="K120" s="204"/>
      <c r="L120" s="204"/>
      <c r="M120" s="205">
        <f>L120*K120</f>
        <v>0</v>
      </c>
      <c r="N120" s="206"/>
    </row>
    <row r="121" spans="2:14" ht="12.75">
      <c r="B121" s="200" t="s">
        <v>440</v>
      </c>
      <c r="C121" s="201" t="s">
        <v>441</v>
      </c>
      <c r="D121" s="201"/>
      <c r="E121" s="201"/>
      <c r="F121" s="201"/>
      <c r="G121" s="201"/>
      <c r="H121" s="201"/>
      <c r="I121" s="202"/>
      <c r="J121" s="203"/>
      <c r="K121" s="204"/>
      <c r="L121" s="204"/>
      <c r="M121" s="205">
        <f>L121*K121</f>
        <v>0</v>
      </c>
      <c r="N121" s="206"/>
    </row>
    <row r="122" spans="2:14" ht="12.75">
      <c r="B122" s="200" t="s">
        <v>442</v>
      </c>
      <c r="C122" s="201" t="s">
        <v>443</v>
      </c>
      <c r="D122" s="201"/>
      <c r="E122" s="201"/>
      <c r="F122" s="201"/>
      <c r="G122" s="201"/>
      <c r="H122" s="201"/>
      <c r="I122" s="202"/>
      <c r="J122" s="203"/>
      <c r="K122" s="204"/>
      <c r="L122" s="204"/>
      <c r="M122" s="205">
        <f>L122*K122</f>
        <v>0</v>
      </c>
      <c r="N122" s="206"/>
    </row>
    <row r="123" spans="2:14" ht="12.75">
      <c r="B123" s="200" t="s">
        <v>444</v>
      </c>
      <c r="C123" s="207"/>
      <c r="D123" s="207"/>
      <c r="E123" s="207"/>
      <c r="F123" s="207"/>
      <c r="G123" s="207"/>
      <c r="H123" s="207"/>
      <c r="I123" s="208"/>
      <c r="J123" s="203"/>
      <c r="K123" s="204"/>
      <c r="L123" s="204"/>
      <c r="M123" s="205">
        <f>L123*K123</f>
        <v>0</v>
      </c>
      <c r="N123" s="206"/>
    </row>
    <row r="124" spans="2:14" ht="12.75">
      <c r="B124" s="200"/>
      <c r="C124" s="201"/>
      <c r="D124" s="201"/>
      <c r="E124" s="201"/>
      <c r="F124" s="201"/>
      <c r="G124" s="201"/>
      <c r="H124" s="201"/>
      <c r="I124" s="202"/>
      <c r="J124" s="216"/>
      <c r="K124" s="216"/>
      <c r="L124" s="216"/>
      <c r="M124" s="216"/>
      <c r="N124" s="206"/>
    </row>
    <row r="125" spans="2:14" ht="12.75">
      <c r="B125" s="232" t="s">
        <v>170</v>
      </c>
      <c r="C125" s="218" t="s">
        <v>445</v>
      </c>
      <c r="D125" s="201"/>
      <c r="E125" s="201"/>
      <c r="F125" s="201"/>
      <c r="G125" s="201"/>
      <c r="H125" s="201"/>
      <c r="I125" s="202"/>
      <c r="J125" s="216"/>
      <c r="K125" s="216"/>
      <c r="L125" s="216"/>
      <c r="M125" s="216"/>
      <c r="N125" s="206"/>
    </row>
    <row r="126" spans="2:14" ht="12.75">
      <c r="B126" s="200" t="s">
        <v>446</v>
      </c>
      <c r="C126" s="201" t="s">
        <v>447</v>
      </c>
      <c r="D126" s="201"/>
      <c r="E126" s="201"/>
      <c r="F126" s="201"/>
      <c r="G126" s="201"/>
      <c r="H126" s="201"/>
      <c r="I126" s="202"/>
      <c r="J126" s="203"/>
      <c r="K126" s="204"/>
      <c r="L126" s="204"/>
      <c r="M126" s="205">
        <f aca="true" t="shared" si="9" ref="M126:M134">L126*K126</f>
        <v>0</v>
      </c>
      <c r="N126" s="206"/>
    </row>
    <row r="127" spans="2:14" ht="12.75">
      <c r="B127" s="200" t="s">
        <v>448</v>
      </c>
      <c r="C127" s="201" t="s">
        <v>449</v>
      </c>
      <c r="D127" s="201"/>
      <c r="E127" s="201"/>
      <c r="F127" s="201"/>
      <c r="G127" s="201"/>
      <c r="H127" s="201"/>
      <c r="I127" s="202"/>
      <c r="J127" s="203"/>
      <c r="K127" s="204"/>
      <c r="L127" s="204"/>
      <c r="M127" s="205">
        <f t="shared" si="9"/>
        <v>0</v>
      </c>
      <c r="N127" s="206"/>
    </row>
    <row r="128" spans="2:14" ht="12.75">
      <c r="B128" s="200" t="s">
        <v>450</v>
      </c>
      <c r="C128" s="201" t="s">
        <v>451</v>
      </c>
      <c r="D128" s="201"/>
      <c r="E128" s="201"/>
      <c r="F128" s="201"/>
      <c r="G128" s="201"/>
      <c r="H128" s="201"/>
      <c r="I128" s="202"/>
      <c r="J128" s="203"/>
      <c r="K128" s="204"/>
      <c r="L128" s="204"/>
      <c r="M128" s="205">
        <f t="shared" si="9"/>
        <v>0</v>
      </c>
      <c r="N128" s="206"/>
    </row>
    <row r="129" spans="2:14" ht="12.75">
      <c r="B129" s="200" t="s">
        <v>452</v>
      </c>
      <c r="C129" s="201" t="s">
        <v>453</v>
      </c>
      <c r="D129" s="201"/>
      <c r="E129" s="201"/>
      <c r="F129" s="201"/>
      <c r="G129" s="201"/>
      <c r="H129" s="201"/>
      <c r="I129" s="202"/>
      <c r="J129" s="203"/>
      <c r="K129" s="204"/>
      <c r="L129" s="204"/>
      <c r="M129" s="205">
        <f t="shared" si="9"/>
        <v>0</v>
      </c>
      <c r="N129" s="206"/>
    </row>
    <row r="130" spans="2:14" ht="12.75">
      <c r="B130" s="200" t="s">
        <v>454</v>
      </c>
      <c r="C130" s="201" t="s">
        <v>455</v>
      </c>
      <c r="D130" s="201"/>
      <c r="E130" s="201"/>
      <c r="F130" s="201"/>
      <c r="G130" s="201"/>
      <c r="H130" s="201"/>
      <c r="I130" s="202"/>
      <c r="J130" s="203"/>
      <c r="K130" s="204"/>
      <c r="L130" s="204"/>
      <c r="M130" s="205">
        <f t="shared" si="9"/>
        <v>0</v>
      </c>
      <c r="N130" s="206"/>
    </row>
    <row r="131" spans="2:14" ht="12.75">
      <c r="B131" s="200" t="s">
        <v>456</v>
      </c>
      <c r="C131" s="201" t="s">
        <v>457</v>
      </c>
      <c r="D131" s="201"/>
      <c r="E131" s="201"/>
      <c r="F131" s="201"/>
      <c r="G131" s="201"/>
      <c r="H131" s="201"/>
      <c r="I131" s="202"/>
      <c r="J131" s="203"/>
      <c r="K131" s="204"/>
      <c r="L131" s="204"/>
      <c r="M131" s="205">
        <f t="shared" si="9"/>
        <v>0</v>
      </c>
      <c r="N131" s="206"/>
    </row>
    <row r="132" spans="2:14" ht="12.75">
      <c r="B132" s="200" t="s">
        <v>458</v>
      </c>
      <c r="C132" s="201" t="s">
        <v>459</v>
      </c>
      <c r="D132" s="201"/>
      <c r="E132" s="201"/>
      <c r="F132" s="201"/>
      <c r="G132" s="201"/>
      <c r="H132" s="201"/>
      <c r="I132" s="202"/>
      <c r="J132" s="203"/>
      <c r="K132" s="204"/>
      <c r="L132" s="204"/>
      <c r="M132" s="205">
        <f t="shared" si="9"/>
        <v>0</v>
      </c>
      <c r="N132" s="206"/>
    </row>
    <row r="133" spans="2:14" ht="12.75">
      <c r="B133" s="200" t="s">
        <v>460</v>
      </c>
      <c r="C133" s="201" t="s">
        <v>461</v>
      </c>
      <c r="D133" s="201"/>
      <c r="E133" s="201"/>
      <c r="F133" s="201"/>
      <c r="G133" s="201"/>
      <c r="H133" s="201"/>
      <c r="I133" s="202"/>
      <c r="J133" s="203"/>
      <c r="K133" s="204"/>
      <c r="L133" s="204"/>
      <c r="M133" s="205">
        <f t="shared" si="9"/>
        <v>0</v>
      </c>
      <c r="N133" s="206"/>
    </row>
    <row r="134" spans="2:14" ht="12.75">
      <c r="B134" s="200" t="s">
        <v>462</v>
      </c>
      <c r="C134" s="207"/>
      <c r="D134" s="207"/>
      <c r="E134" s="207"/>
      <c r="F134" s="207"/>
      <c r="G134" s="207"/>
      <c r="H134" s="207"/>
      <c r="I134" s="208"/>
      <c r="J134" s="203"/>
      <c r="K134" s="204"/>
      <c r="L134" s="204"/>
      <c r="M134" s="205">
        <f t="shared" si="9"/>
        <v>0</v>
      </c>
      <c r="N134" s="206"/>
    </row>
    <row r="135" spans="2:14" ht="12.75">
      <c r="B135" s="200"/>
      <c r="C135" s="201"/>
      <c r="D135" s="201"/>
      <c r="E135" s="201"/>
      <c r="F135" s="201"/>
      <c r="G135" s="201"/>
      <c r="H135" s="201"/>
      <c r="I135" s="202"/>
      <c r="J135" s="216"/>
      <c r="K135" s="216"/>
      <c r="L135" s="216"/>
      <c r="M135" s="216"/>
      <c r="N135" s="206"/>
    </row>
    <row r="136" spans="2:14" ht="12.75">
      <c r="B136" s="232" t="s">
        <v>293</v>
      </c>
      <c r="C136" s="218" t="s">
        <v>463</v>
      </c>
      <c r="D136" s="201"/>
      <c r="E136" s="201"/>
      <c r="F136" s="201"/>
      <c r="G136" s="201"/>
      <c r="H136" s="201"/>
      <c r="I136" s="202"/>
      <c r="J136" s="216"/>
      <c r="K136" s="216"/>
      <c r="L136" s="216"/>
      <c r="M136" s="216"/>
      <c r="N136" s="206"/>
    </row>
    <row r="137" spans="2:14" ht="12.75">
      <c r="B137" s="200" t="s">
        <v>464</v>
      </c>
      <c r="C137" s="201" t="s">
        <v>465</v>
      </c>
      <c r="D137" s="201"/>
      <c r="E137" s="201"/>
      <c r="F137" s="201"/>
      <c r="G137" s="201"/>
      <c r="H137" s="201"/>
      <c r="I137" s="202"/>
      <c r="J137" s="203"/>
      <c r="K137" s="204"/>
      <c r="L137" s="204"/>
      <c r="M137" s="205">
        <f>L137*K137</f>
        <v>0</v>
      </c>
      <c r="N137" s="206"/>
    </row>
    <row r="138" spans="2:14" ht="12.75">
      <c r="B138" s="200" t="s">
        <v>466</v>
      </c>
      <c r="C138" s="201" t="s">
        <v>467</v>
      </c>
      <c r="D138" s="201"/>
      <c r="E138" s="201"/>
      <c r="F138" s="201"/>
      <c r="G138" s="201"/>
      <c r="H138" s="201"/>
      <c r="I138" s="202"/>
      <c r="J138" s="203"/>
      <c r="K138" s="204"/>
      <c r="L138" s="204"/>
      <c r="M138" s="205">
        <f>L138*K138</f>
        <v>0</v>
      </c>
      <c r="N138" s="206"/>
    </row>
    <row r="139" spans="2:14" ht="11.25" customHeight="1">
      <c r="B139" s="200" t="s">
        <v>468</v>
      </c>
      <c r="C139" s="207"/>
      <c r="D139" s="207"/>
      <c r="E139" s="207"/>
      <c r="F139" s="207"/>
      <c r="G139" s="207"/>
      <c r="H139" s="207"/>
      <c r="I139" s="208"/>
      <c r="J139" s="203"/>
      <c r="K139" s="204"/>
      <c r="L139" s="204"/>
      <c r="M139" s="205">
        <f>L139*K139</f>
        <v>0</v>
      </c>
      <c r="N139" s="206"/>
    </row>
    <row r="140" spans="2:14" ht="12.75">
      <c r="B140" s="200" t="s">
        <v>469</v>
      </c>
      <c r="C140" s="207"/>
      <c r="D140" s="207"/>
      <c r="E140" s="207"/>
      <c r="F140" s="207"/>
      <c r="G140" s="207"/>
      <c r="H140" s="207"/>
      <c r="I140" s="208"/>
      <c r="J140" s="203"/>
      <c r="K140" s="204"/>
      <c r="L140" s="204"/>
      <c r="M140" s="205">
        <f>L140*K140</f>
        <v>0</v>
      </c>
      <c r="N140" s="206"/>
    </row>
    <row r="141" spans="2:14" ht="12.75">
      <c r="B141" s="209"/>
      <c r="C141" s="210" t="s">
        <v>263</v>
      </c>
      <c r="D141" s="211"/>
      <c r="E141" s="211"/>
      <c r="F141" s="211"/>
      <c r="G141" s="211"/>
      <c r="H141" s="211"/>
      <c r="I141" s="212"/>
      <c r="J141" s="213"/>
      <c r="K141" s="213"/>
      <c r="L141" s="213"/>
      <c r="M141" s="214">
        <f>SUM(M118:M140)</f>
        <v>0</v>
      </c>
      <c r="N141" s="215">
        <f>IF($M$356=0,0,M141/$M$356)</f>
        <v>0</v>
      </c>
    </row>
    <row r="143" spans="2:14" ht="12.75">
      <c r="B143" s="194">
        <v>6</v>
      </c>
      <c r="C143" s="195" t="s">
        <v>172</v>
      </c>
      <c r="D143" s="196"/>
      <c r="E143" s="196"/>
      <c r="F143" s="196"/>
      <c r="G143" s="196"/>
      <c r="H143" s="196"/>
      <c r="I143" s="197"/>
      <c r="J143" s="198"/>
      <c r="K143" s="198"/>
      <c r="L143" s="198"/>
      <c r="M143" s="198"/>
      <c r="N143" s="199"/>
    </row>
    <row r="144" spans="2:14" ht="12.75">
      <c r="B144" s="232" t="s">
        <v>173</v>
      </c>
      <c r="C144" s="218" t="s">
        <v>470</v>
      </c>
      <c r="D144" s="201"/>
      <c r="E144" s="201"/>
      <c r="F144" s="201"/>
      <c r="G144" s="201"/>
      <c r="H144" s="201"/>
      <c r="I144" s="202"/>
      <c r="J144" s="216"/>
      <c r="K144" s="216"/>
      <c r="L144" s="216"/>
      <c r="M144" s="216"/>
      <c r="N144" s="206"/>
    </row>
    <row r="145" spans="2:14" ht="12.75">
      <c r="B145" s="200" t="s">
        <v>471</v>
      </c>
      <c r="C145" s="201" t="s">
        <v>472</v>
      </c>
      <c r="D145" s="201"/>
      <c r="E145" s="201"/>
      <c r="F145" s="201"/>
      <c r="G145" s="201"/>
      <c r="H145" s="201"/>
      <c r="I145" s="202"/>
      <c r="J145" s="203"/>
      <c r="K145" s="204"/>
      <c r="L145" s="204"/>
      <c r="M145" s="205">
        <f aca="true" t="shared" si="10" ref="M145:M151">L145*K145</f>
        <v>0</v>
      </c>
      <c r="N145" s="206"/>
    </row>
    <row r="146" spans="2:14" ht="12.75">
      <c r="B146" s="200" t="s">
        <v>473</v>
      </c>
      <c r="C146" s="201" t="s">
        <v>474</v>
      </c>
      <c r="D146" s="201"/>
      <c r="E146" s="201"/>
      <c r="F146" s="201"/>
      <c r="G146" s="201"/>
      <c r="H146" s="201"/>
      <c r="I146" s="202"/>
      <c r="J146" s="203"/>
      <c r="K146" s="204"/>
      <c r="L146" s="204"/>
      <c r="M146" s="205">
        <f t="shared" si="10"/>
        <v>0</v>
      </c>
      <c r="N146" s="206"/>
    </row>
    <row r="147" spans="2:14" ht="12.75">
      <c r="B147" s="200" t="s">
        <v>475</v>
      </c>
      <c r="C147" s="201" t="s">
        <v>476</v>
      </c>
      <c r="D147" s="201"/>
      <c r="E147" s="201"/>
      <c r="F147" s="201"/>
      <c r="G147" s="201"/>
      <c r="H147" s="201"/>
      <c r="I147" s="202"/>
      <c r="J147" s="203"/>
      <c r="K147" s="204"/>
      <c r="L147" s="204"/>
      <c r="M147" s="205">
        <f t="shared" si="10"/>
        <v>0</v>
      </c>
      <c r="N147" s="206"/>
    </row>
    <row r="148" spans="2:14" ht="12.75">
      <c r="B148" s="200" t="s">
        <v>477</v>
      </c>
      <c r="C148" s="201" t="s">
        <v>478</v>
      </c>
      <c r="D148" s="201"/>
      <c r="E148" s="201"/>
      <c r="F148" s="201"/>
      <c r="G148" s="201"/>
      <c r="H148" s="201"/>
      <c r="I148" s="202"/>
      <c r="J148" s="203"/>
      <c r="K148" s="204"/>
      <c r="L148" s="204"/>
      <c r="M148" s="205">
        <f t="shared" si="10"/>
        <v>0</v>
      </c>
      <c r="N148" s="206"/>
    </row>
    <row r="149" spans="2:14" ht="12.75">
      <c r="B149" s="200" t="s">
        <v>479</v>
      </c>
      <c r="C149" s="201" t="s">
        <v>480</v>
      </c>
      <c r="D149" s="201"/>
      <c r="E149" s="201"/>
      <c r="F149" s="201"/>
      <c r="G149" s="201"/>
      <c r="H149" s="201"/>
      <c r="I149" s="202"/>
      <c r="J149" s="203"/>
      <c r="K149" s="204"/>
      <c r="L149" s="204"/>
      <c r="M149" s="205">
        <f t="shared" si="10"/>
        <v>0</v>
      </c>
      <c r="N149" s="206"/>
    </row>
    <row r="150" spans="2:14" ht="12.75">
      <c r="B150" s="200" t="s">
        <v>481</v>
      </c>
      <c r="C150" s="201" t="s">
        <v>482</v>
      </c>
      <c r="D150" s="201"/>
      <c r="E150" s="201"/>
      <c r="F150" s="201"/>
      <c r="G150" s="201"/>
      <c r="H150" s="201"/>
      <c r="I150" s="202"/>
      <c r="J150" s="203"/>
      <c r="K150" s="204"/>
      <c r="L150" s="204"/>
      <c r="M150" s="205">
        <f t="shared" si="10"/>
        <v>0</v>
      </c>
      <c r="N150" s="206"/>
    </row>
    <row r="151" spans="2:14" ht="12.75">
      <c r="B151" s="200" t="s">
        <v>483</v>
      </c>
      <c r="C151" s="207"/>
      <c r="D151" s="207"/>
      <c r="E151" s="207"/>
      <c r="F151" s="207"/>
      <c r="G151" s="207"/>
      <c r="H151" s="207"/>
      <c r="I151" s="208"/>
      <c r="J151" s="203"/>
      <c r="K151" s="204"/>
      <c r="L151" s="204"/>
      <c r="M151" s="205">
        <f t="shared" si="10"/>
        <v>0</v>
      </c>
      <c r="N151" s="206"/>
    </row>
    <row r="152" spans="2:14" ht="12.75">
      <c r="B152" s="200"/>
      <c r="C152" s="201"/>
      <c r="D152" s="201"/>
      <c r="E152" s="201"/>
      <c r="F152" s="201"/>
      <c r="G152" s="201"/>
      <c r="H152" s="201"/>
      <c r="I152" s="202"/>
      <c r="J152" s="216"/>
      <c r="K152" s="216"/>
      <c r="L152" s="216"/>
      <c r="M152" s="216"/>
      <c r="N152" s="206"/>
    </row>
    <row r="153" spans="2:14" ht="12.75">
      <c r="B153" s="232" t="s">
        <v>175</v>
      </c>
      <c r="C153" s="218" t="s">
        <v>484</v>
      </c>
      <c r="D153" s="201"/>
      <c r="E153" s="201"/>
      <c r="F153" s="201"/>
      <c r="G153" s="201"/>
      <c r="H153" s="201"/>
      <c r="I153" s="202"/>
      <c r="J153" s="216"/>
      <c r="K153" s="216"/>
      <c r="L153" s="216"/>
      <c r="M153" s="216"/>
      <c r="N153" s="206"/>
    </row>
    <row r="154" spans="2:14" ht="12.75">
      <c r="B154" s="200" t="s">
        <v>485</v>
      </c>
      <c r="C154" s="201" t="s">
        <v>472</v>
      </c>
      <c r="D154" s="201"/>
      <c r="E154" s="201"/>
      <c r="F154" s="201"/>
      <c r="G154" s="201"/>
      <c r="H154" s="201"/>
      <c r="I154" s="202"/>
      <c r="J154" s="203"/>
      <c r="K154" s="204"/>
      <c r="L154" s="204"/>
      <c r="M154" s="205">
        <f aca="true" t="shared" si="11" ref="M154:M161">L154*K154</f>
        <v>0</v>
      </c>
      <c r="N154" s="206"/>
    </row>
    <row r="155" spans="2:14" ht="12.75">
      <c r="B155" s="200" t="s">
        <v>486</v>
      </c>
      <c r="C155" s="201" t="s">
        <v>474</v>
      </c>
      <c r="D155" s="201"/>
      <c r="E155" s="201"/>
      <c r="F155" s="201"/>
      <c r="G155" s="201"/>
      <c r="H155" s="201"/>
      <c r="I155" s="202"/>
      <c r="J155" s="203"/>
      <c r="K155" s="204"/>
      <c r="L155" s="204"/>
      <c r="M155" s="205">
        <f t="shared" si="11"/>
        <v>0</v>
      </c>
      <c r="N155" s="206"/>
    </row>
    <row r="156" spans="2:14" ht="12.75">
      <c r="B156" s="200" t="s">
        <v>487</v>
      </c>
      <c r="C156" s="201" t="s">
        <v>488</v>
      </c>
      <c r="D156" s="201"/>
      <c r="E156" s="201"/>
      <c r="F156" s="201"/>
      <c r="G156" s="201"/>
      <c r="H156" s="201"/>
      <c r="I156" s="202"/>
      <c r="J156" s="203"/>
      <c r="K156" s="204"/>
      <c r="L156" s="204"/>
      <c r="M156" s="205">
        <f t="shared" si="11"/>
        <v>0</v>
      </c>
      <c r="N156" s="206"/>
    </row>
    <row r="157" spans="2:14" ht="12.75">
      <c r="B157" s="200" t="s">
        <v>489</v>
      </c>
      <c r="C157" s="201" t="s">
        <v>490</v>
      </c>
      <c r="D157" s="201"/>
      <c r="E157" s="201"/>
      <c r="F157" s="201"/>
      <c r="G157" s="201"/>
      <c r="H157" s="201"/>
      <c r="I157" s="202"/>
      <c r="J157" s="203"/>
      <c r="K157" s="204"/>
      <c r="L157" s="204"/>
      <c r="M157" s="205">
        <f t="shared" si="11"/>
        <v>0</v>
      </c>
      <c r="N157" s="206"/>
    </row>
    <row r="158" spans="2:14" ht="12.75">
      <c r="B158" s="200" t="s">
        <v>491</v>
      </c>
      <c r="C158" s="201" t="s">
        <v>492</v>
      </c>
      <c r="D158" s="201"/>
      <c r="E158" s="201"/>
      <c r="F158" s="201"/>
      <c r="G158" s="201"/>
      <c r="H158" s="201"/>
      <c r="I158" s="202"/>
      <c r="J158" s="203"/>
      <c r="K158" s="204"/>
      <c r="L158" s="204"/>
      <c r="M158" s="205">
        <f t="shared" si="11"/>
        <v>0</v>
      </c>
      <c r="N158" s="206"/>
    </row>
    <row r="159" spans="2:14" ht="12.75">
      <c r="B159" s="200" t="s">
        <v>493</v>
      </c>
      <c r="C159" s="201" t="s">
        <v>494</v>
      </c>
      <c r="D159" s="201"/>
      <c r="E159" s="201"/>
      <c r="F159" s="201"/>
      <c r="G159" s="201"/>
      <c r="H159" s="201"/>
      <c r="I159" s="202"/>
      <c r="J159" s="203"/>
      <c r="K159" s="204"/>
      <c r="L159" s="204"/>
      <c r="M159" s="205">
        <f t="shared" si="11"/>
        <v>0</v>
      </c>
      <c r="N159" s="206"/>
    </row>
    <row r="160" spans="2:14" ht="12.75">
      <c r="B160" s="200" t="s">
        <v>495</v>
      </c>
      <c r="C160" s="201" t="s">
        <v>496</v>
      </c>
      <c r="D160" s="201"/>
      <c r="E160" s="201"/>
      <c r="F160" s="201"/>
      <c r="G160" s="201"/>
      <c r="H160" s="201"/>
      <c r="I160" s="202"/>
      <c r="J160" s="203"/>
      <c r="K160" s="204"/>
      <c r="L160" s="204"/>
      <c r="M160" s="205">
        <f t="shared" si="11"/>
        <v>0</v>
      </c>
      <c r="N160" s="206"/>
    </row>
    <row r="161" spans="2:14" ht="12.75">
      <c r="B161" s="200" t="s">
        <v>497</v>
      </c>
      <c r="C161" s="207"/>
      <c r="D161" s="207"/>
      <c r="E161" s="207"/>
      <c r="F161" s="207"/>
      <c r="G161" s="207"/>
      <c r="H161" s="207"/>
      <c r="I161" s="208"/>
      <c r="J161" s="203"/>
      <c r="K161" s="204"/>
      <c r="L161" s="204"/>
      <c r="M161" s="205">
        <f t="shared" si="11"/>
        <v>0</v>
      </c>
      <c r="N161" s="206"/>
    </row>
    <row r="162" spans="2:14" ht="12.75">
      <c r="B162" s="200"/>
      <c r="C162" s="201"/>
      <c r="D162" s="201"/>
      <c r="E162" s="201"/>
      <c r="F162" s="201"/>
      <c r="G162" s="201"/>
      <c r="H162" s="201"/>
      <c r="I162" s="202"/>
      <c r="J162" s="216"/>
      <c r="K162" s="216"/>
      <c r="L162" s="216"/>
      <c r="M162" s="216"/>
      <c r="N162" s="206"/>
    </row>
    <row r="163" spans="2:14" ht="12.75">
      <c r="B163" s="232" t="s">
        <v>177</v>
      </c>
      <c r="C163" s="218" t="s">
        <v>498</v>
      </c>
      <c r="D163" s="201"/>
      <c r="E163" s="201"/>
      <c r="F163" s="201"/>
      <c r="G163" s="201"/>
      <c r="H163" s="201"/>
      <c r="I163" s="202"/>
      <c r="J163" s="216"/>
      <c r="K163" s="216"/>
      <c r="L163" s="216"/>
      <c r="M163" s="216"/>
      <c r="N163" s="206"/>
    </row>
    <row r="164" spans="2:14" ht="12.75">
      <c r="B164" s="200" t="s">
        <v>499</v>
      </c>
      <c r="C164" s="201" t="s">
        <v>472</v>
      </c>
      <c r="D164" s="201"/>
      <c r="E164" s="201"/>
      <c r="F164" s="201"/>
      <c r="G164" s="201"/>
      <c r="H164" s="201"/>
      <c r="I164" s="202"/>
      <c r="J164" s="203"/>
      <c r="K164" s="204"/>
      <c r="L164" s="204"/>
      <c r="M164" s="205">
        <f aca="true" t="shared" si="12" ref="M164:M169">L164*K164</f>
        <v>0</v>
      </c>
      <c r="N164" s="206"/>
    </row>
    <row r="165" spans="2:14" ht="12.75">
      <c r="B165" s="200" t="s">
        <v>500</v>
      </c>
      <c r="C165" s="201" t="s">
        <v>474</v>
      </c>
      <c r="D165" s="201"/>
      <c r="E165" s="201"/>
      <c r="F165" s="201"/>
      <c r="G165" s="201"/>
      <c r="H165" s="201"/>
      <c r="I165" s="202"/>
      <c r="J165" s="203"/>
      <c r="K165" s="204"/>
      <c r="L165" s="204"/>
      <c r="M165" s="205">
        <f t="shared" si="12"/>
        <v>0</v>
      </c>
      <c r="N165" s="206"/>
    </row>
    <row r="166" spans="2:14" ht="12.75">
      <c r="B166" s="200" t="s">
        <v>501</v>
      </c>
      <c r="C166" s="201" t="s">
        <v>476</v>
      </c>
      <c r="D166" s="201"/>
      <c r="E166" s="201"/>
      <c r="F166" s="201"/>
      <c r="G166" s="201"/>
      <c r="H166" s="201"/>
      <c r="I166" s="202"/>
      <c r="J166" s="203"/>
      <c r="K166" s="204"/>
      <c r="L166" s="204"/>
      <c r="M166" s="205">
        <f t="shared" si="12"/>
        <v>0</v>
      </c>
      <c r="N166" s="206"/>
    </row>
    <row r="167" spans="2:14" ht="12.75">
      <c r="B167" s="200" t="s">
        <v>502</v>
      </c>
      <c r="C167" s="201" t="s">
        <v>478</v>
      </c>
      <c r="D167" s="201"/>
      <c r="E167" s="201"/>
      <c r="F167" s="201"/>
      <c r="G167" s="201"/>
      <c r="H167" s="201"/>
      <c r="I167" s="202"/>
      <c r="J167" s="203"/>
      <c r="K167" s="204"/>
      <c r="L167" s="204"/>
      <c r="M167" s="205">
        <f t="shared" si="12"/>
        <v>0</v>
      </c>
      <c r="N167" s="206"/>
    </row>
    <row r="168" spans="2:14" ht="12.75">
      <c r="B168" s="200" t="s">
        <v>503</v>
      </c>
      <c r="C168" s="201" t="s">
        <v>480</v>
      </c>
      <c r="D168" s="201"/>
      <c r="E168" s="201"/>
      <c r="F168" s="201"/>
      <c r="G168" s="201"/>
      <c r="H168" s="201"/>
      <c r="I168" s="202"/>
      <c r="J168" s="203"/>
      <c r="K168" s="204"/>
      <c r="L168" s="204"/>
      <c r="M168" s="205">
        <f t="shared" si="12"/>
        <v>0</v>
      </c>
      <c r="N168" s="206"/>
    </row>
    <row r="169" spans="2:14" ht="12.75">
      <c r="B169" s="200" t="s">
        <v>504</v>
      </c>
      <c r="C169" s="207"/>
      <c r="D169" s="207"/>
      <c r="E169" s="207"/>
      <c r="F169" s="207"/>
      <c r="G169" s="207"/>
      <c r="H169" s="207"/>
      <c r="I169" s="208"/>
      <c r="J169" s="203"/>
      <c r="K169" s="204"/>
      <c r="L169" s="204"/>
      <c r="M169" s="205">
        <f t="shared" si="12"/>
        <v>0</v>
      </c>
      <c r="N169" s="206"/>
    </row>
    <row r="170" spans="2:14" ht="12.75">
      <c r="B170" s="200"/>
      <c r="C170" s="201"/>
      <c r="D170" s="201"/>
      <c r="E170" s="201"/>
      <c r="F170" s="201"/>
      <c r="G170" s="201"/>
      <c r="H170" s="201"/>
      <c r="I170" s="202"/>
      <c r="J170" s="216"/>
      <c r="K170" s="216"/>
      <c r="L170" s="216"/>
      <c r="M170" s="216"/>
      <c r="N170" s="206"/>
    </row>
    <row r="171" spans="2:14" ht="12.75">
      <c r="B171" s="232" t="s">
        <v>179</v>
      </c>
      <c r="C171" s="218" t="s">
        <v>505</v>
      </c>
      <c r="D171" s="201"/>
      <c r="E171" s="201"/>
      <c r="F171" s="201"/>
      <c r="G171" s="201"/>
      <c r="H171" s="201"/>
      <c r="I171" s="202"/>
      <c r="J171" s="216"/>
      <c r="K171" s="216"/>
      <c r="L171" s="216"/>
      <c r="M171" s="216"/>
      <c r="N171" s="206"/>
    </row>
    <row r="172" spans="2:14" ht="12.75">
      <c r="B172" s="200" t="s">
        <v>506</v>
      </c>
      <c r="C172" s="201" t="s">
        <v>482</v>
      </c>
      <c r="D172" s="201"/>
      <c r="E172" s="201"/>
      <c r="F172" s="201"/>
      <c r="G172" s="201"/>
      <c r="H172" s="201"/>
      <c r="I172" s="202"/>
      <c r="J172" s="203"/>
      <c r="K172" s="204"/>
      <c r="L172" s="204"/>
      <c r="M172" s="205">
        <f>L172*K172</f>
        <v>0</v>
      </c>
      <c r="N172" s="206"/>
    </row>
    <row r="173" spans="2:14" ht="12.75">
      <c r="B173" s="200" t="s">
        <v>507</v>
      </c>
      <c r="C173" s="201" t="s">
        <v>508</v>
      </c>
      <c r="D173" s="201"/>
      <c r="E173" s="201"/>
      <c r="F173" s="201"/>
      <c r="G173" s="201"/>
      <c r="H173" s="201"/>
      <c r="I173" s="202"/>
      <c r="J173" s="203"/>
      <c r="K173" s="204"/>
      <c r="L173" s="204"/>
      <c r="M173" s="205">
        <f>L173*K173</f>
        <v>0</v>
      </c>
      <c r="N173" s="206"/>
    </row>
    <row r="174" spans="2:14" ht="12.75">
      <c r="B174" s="200" t="s">
        <v>509</v>
      </c>
      <c r="C174" s="201" t="s">
        <v>510</v>
      </c>
      <c r="D174" s="201"/>
      <c r="E174" s="201"/>
      <c r="F174" s="201"/>
      <c r="G174" s="201"/>
      <c r="H174" s="201"/>
      <c r="I174" s="202"/>
      <c r="J174" s="203"/>
      <c r="K174" s="204"/>
      <c r="L174" s="204"/>
      <c r="M174" s="205">
        <f>L174*K174</f>
        <v>0</v>
      </c>
      <c r="N174" s="206"/>
    </row>
    <row r="175" spans="2:14" ht="12.75">
      <c r="B175" s="200" t="s">
        <v>511</v>
      </c>
      <c r="C175" s="201" t="s">
        <v>512</v>
      </c>
      <c r="D175" s="201"/>
      <c r="E175" s="201"/>
      <c r="F175" s="201"/>
      <c r="G175" s="201"/>
      <c r="H175" s="201"/>
      <c r="I175" s="202"/>
      <c r="J175" s="203"/>
      <c r="K175" s="204"/>
      <c r="L175" s="204"/>
      <c r="M175" s="205">
        <f>L175*K175</f>
        <v>0</v>
      </c>
      <c r="N175" s="206"/>
    </row>
    <row r="176" spans="2:14" ht="12.75">
      <c r="B176" s="200" t="s">
        <v>513</v>
      </c>
      <c r="C176" s="207"/>
      <c r="D176" s="207"/>
      <c r="E176" s="207"/>
      <c r="F176" s="207"/>
      <c r="G176" s="207"/>
      <c r="H176" s="207"/>
      <c r="I176" s="208"/>
      <c r="J176" s="203"/>
      <c r="K176" s="204"/>
      <c r="L176" s="204"/>
      <c r="M176" s="205">
        <f>L176*K176</f>
        <v>0</v>
      </c>
      <c r="N176" s="206"/>
    </row>
    <row r="177" spans="2:14" ht="12.75">
      <c r="B177" s="200"/>
      <c r="C177" s="201"/>
      <c r="D177" s="201"/>
      <c r="E177" s="201"/>
      <c r="F177" s="201"/>
      <c r="G177" s="201"/>
      <c r="H177" s="201"/>
      <c r="I177" s="202"/>
      <c r="J177" s="216"/>
      <c r="K177" s="216"/>
      <c r="L177" s="216"/>
      <c r="M177" s="216"/>
      <c r="N177" s="206"/>
    </row>
    <row r="178" spans="2:14" ht="12.75">
      <c r="B178" s="232" t="s">
        <v>181</v>
      </c>
      <c r="C178" s="218" t="s">
        <v>514</v>
      </c>
      <c r="D178" s="201"/>
      <c r="E178" s="201"/>
      <c r="F178" s="201"/>
      <c r="G178" s="201"/>
      <c r="H178" s="201"/>
      <c r="I178" s="202"/>
      <c r="J178" s="216"/>
      <c r="K178" s="216"/>
      <c r="L178" s="216"/>
      <c r="M178" s="216"/>
      <c r="N178" s="206"/>
    </row>
    <row r="179" spans="2:14" ht="12.75">
      <c r="B179" s="200" t="s">
        <v>515</v>
      </c>
      <c r="C179" s="201" t="s">
        <v>516</v>
      </c>
      <c r="D179" s="201"/>
      <c r="E179" s="201"/>
      <c r="F179" s="201"/>
      <c r="G179" s="201"/>
      <c r="H179" s="201"/>
      <c r="I179" s="202"/>
      <c r="J179" s="203"/>
      <c r="K179" s="204"/>
      <c r="L179" s="204"/>
      <c r="M179" s="205">
        <f aca="true" t="shared" si="13" ref="M179:M193">L179*K179</f>
        <v>0</v>
      </c>
      <c r="N179" s="206"/>
    </row>
    <row r="180" spans="2:14" ht="12.75">
      <c r="B180" s="200" t="s">
        <v>517</v>
      </c>
      <c r="C180" s="201" t="s">
        <v>518</v>
      </c>
      <c r="D180" s="201"/>
      <c r="E180" s="201"/>
      <c r="F180" s="201"/>
      <c r="G180" s="201"/>
      <c r="H180" s="201"/>
      <c r="I180" s="202"/>
      <c r="J180" s="203"/>
      <c r="K180" s="204"/>
      <c r="L180" s="204"/>
      <c r="M180" s="205">
        <f t="shared" si="13"/>
        <v>0</v>
      </c>
      <c r="N180" s="206"/>
    </row>
    <row r="181" spans="2:14" ht="12.75">
      <c r="B181" s="200" t="s">
        <v>519</v>
      </c>
      <c r="C181" s="201" t="s">
        <v>520</v>
      </c>
      <c r="D181" s="201"/>
      <c r="E181" s="201"/>
      <c r="F181" s="201"/>
      <c r="G181" s="201"/>
      <c r="H181" s="201"/>
      <c r="I181" s="202"/>
      <c r="J181" s="203"/>
      <c r="K181" s="204"/>
      <c r="L181" s="204"/>
      <c r="M181" s="205">
        <f t="shared" si="13"/>
        <v>0</v>
      </c>
      <c r="N181" s="206"/>
    </row>
    <row r="182" spans="2:14" ht="12.75">
      <c r="B182" s="200" t="s">
        <v>521</v>
      </c>
      <c r="C182" s="201" t="s">
        <v>522</v>
      </c>
      <c r="D182" s="201"/>
      <c r="E182" s="201"/>
      <c r="F182" s="201"/>
      <c r="G182" s="201"/>
      <c r="H182" s="201"/>
      <c r="I182" s="202"/>
      <c r="J182" s="203"/>
      <c r="K182" s="204"/>
      <c r="L182" s="204"/>
      <c r="M182" s="205">
        <f t="shared" si="13"/>
        <v>0</v>
      </c>
      <c r="N182" s="206"/>
    </row>
    <row r="183" spans="2:14" ht="12.75">
      <c r="B183" s="200" t="s">
        <v>523</v>
      </c>
      <c r="C183" s="201" t="s">
        <v>524</v>
      </c>
      <c r="D183" s="201"/>
      <c r="E183" s="201"/>
      <c r="F183" s="201"/>
      <c r="G183" s="201"/>
      <c r="H183" s="201"/>
      <c r="I183" s="202"/>
      <c r="J183" s="203"/>
      <c r="K183" s="204"/>
      <c r="L183" s="204"/>
      <c r="M183" s="205">
        <f t="shared" si="13"/>
        <v>0</v>
      </c>
      <c r="N183" s="206"/>
    </row>
    <row r="184" spans="2:14" ht="12.75">
      <c r="B184" s="200" t="s">
        <v>525</v>
      </c>
      <c r="C184" s="201" t="s">
        <v>526</v>
      </c>
      <c r="D184" s="201"/>
      <c r="E184" s="201"/>
      <c r="F184" s="201"/>
      <c r="G184" s="201"/>
      <c r="H184" s="201"/>
      <c r="I184" s="202"/>
      <c r="J184" s="203"/>
      <c r="K184" s="204"/>
      <c r="L184" s="204"/>
      <c r="M184" s="205">
        <f t="shared" si="13"/>
        <v>0</v>
      </c>
      <c r="N184" s="206"/>
    </row>
    <row r="185" spans="2:14" ht="12.75">
      <c r="B185" s="200" t="s">
        <v>527</v>
      </c>
      <c r="C185" s="201" t="s">
        <v>528</v>
      </c>
      <c r="D185" s="201"/>
      <c r="E185" s="201"/>
      <c r="F185" s="201"/>
      <c r="G185" s="201"/>
      <c r="H185" s="201"/>
      <c r="I185" s="202"/>
      <c r="J185" s="203"/>
      <c r="K185" s="204"/>
      <c r="L185" s="204"/>
      <c r="M185" s="205">
        <f t="shared" si="13"/>
        <v>0</v>
      </c>
      <c r="N185" s="206"/>
    </row>
    <row r="186" spans="2:14" ht="12.75">
      <c r="B186" s="200" t="s">
        <v>529</v>
      </c>
      <c r="C186" s="201" t="s">
        <v>530</v>
      </c>
      <c r="D186" s="201"/>
      <c r="E186" s="201"/>
      <c r="F186" s="201"/>
      <c r="G186" s="201"/>
      <c r="H186" s="201"/>
      <c r="I186" s="202"/>
      <c r="J186" s="203"/>
      <c r="K186" s="204"/>
      <c r="L186" s="204"/>
      <c r="M186" s="205">
        <f t="shared" si="13"/>
        <v>0</v>
      </c>
      <c r="N186" s="206"/>
    </row>
    <row r="187" spans="2:14" ht="12.75">
      <c r="B187" s="200" t="s">
        <v>531</v>
      </c>
      <c r="C187" s="201" t="s">
        <v>532</v>
      </c>
      <c r="D187" s="201"/>
      <c r="E187" s="201"/>
      <c r="F187" s="201"/>
      <c r="G187" s="201"/>
      <c r="H187" s="201"/>
      <c r="I187" s="202"/>
      <c r="J187" s="203"/>
      <c r="K187" s="204"/>
      <c r="L187" s="204"/>
      <c r="M187" s="205">
        <f t="shared" si="13"/>
        <v>0</v>
      </c>
      <c r="N187" s="206"/>
    </row>
    <row r="188" spans="2:14" ht="12.75">
      <c r="B188" s="200" t="s">
        <v>533</v>
      </c>
      <c r="C188" s="201" t="s">
        <v>534</v>
      </c>
      <c r="D188" s="201"/>
      <c r="E188" s="201"/>
      <c r="F188" s="201"/>
      <c r="G188" s="201"/>
      <c r="H188" s="201"/>
      <c r="I188" s="202"/>
      <c r="J188" s="203"/>
      <c r="K188" s="204"/>
      <c r="L188" s="204"/>
      <c r="M188" s="205">
        <f t="shared" si="13"/>
        <v>0</v>
      </c>
      <c r="N188" s="206"/>
    </row>
    <row r="189" spans="2:14" ht="12.75">
      <c r="B189" s="200" t="s">
        <v>535</v>
      </c>
      <c r="C189" s="201" t="s">
        <v>536</v>
      </c>
      <c r="D189" s="201"/>
      <c r="E189" s="201"/>
      <c r="F189" s="201"/>
      <c r="G189" s="201"/>
      <c r="H189" s="201"/>
      <c r="I189" s="202"/>
      <c r="J189" s="203"/>
      <c r="K189" s="204"/>
      <c r="L189" s="204"/>
      <c r="M189" s="205">
        <f t="shared" si="13"/>
        <v>0</v>
      </c>
      <c r="N189" s="206"/>
    </row>
    <row r="190" spans="2:14" ht="12.75">
      <c r="B190" s="200" t="s">
        <v>537</v>
      </c>
      <c r="C190" s="201" t="s">
        <v>538</v>
      </c>
      <c r="D190" s="201"/>
      <c r="E190" s="201"/>
      <c r="F190" s="201"/>
      <c r="G190" s="201"/>
      <c r="H190" s="201"/>
      <c r="I190" s="202"/>
      <c r="J190" s="203"/>
      <c r="K190" s="204"/>
      <c r="L190" s="204"/>
      <c r="M190" s="205">
        <f t="shared" si="13"/>
        <v>0</v>
      </c>
      <c r="N190" s="206"/>
    </row>
    <row r="191" spans="2:14" ht="12.75">
      <c r="B191" s="200" t="s">
        <v>539</v>
      </c>
      <c r="C191" s="201" t="s">
        <v>540</v>
      </c>
      <c r="D191" s="201" t="s">
        <v>514</v>
      </c>
      <c r="E191" s="201"/>
      <c r="F191" s="201"/>
      <c r="G191" s="201"/>
      <c r="H191" s="201"/>
      <c r="I191" s="202"/>
      <c r="J191" s="203"/>
      <c r="K191" s="204"/>
      <c r="L191" s="204"/>
      <c r="M191" s="205">
        <f t="shared" si="13"/>
        <v>0</v>
      </c>
      <c r="N191" s="206"/>
    </row>
    <row r="192" spans="2:14" ht="12.75">
      <c r="B192" s="200" t="s">
        <v>541</v>
      </c>
      <c r="C192" s="201" t="s">
        <v>542</v>
      </c>
      <c r="D192" s="201"/>
      <c r="E192" s="201"/>
      <c r="F192" s="201"/>
      <c r="G192" s="201"/>
      <c r="H192" s="201"/>
      <c r="I192" s="202"/>
      <c r="J192" s="203"/>
      <c r="K192" s="204"/>
      <c r="L192" s="204"/>
      <c r="M192" s="205">
        <f t="shared" si="13"/>
        <v>0</v>
      </c>
      <c r="N192" s="206"/>
    </row>
    <row r="193" spans="2:14" ht="12.75">
      <c r="B193" s="200" t="s">
        <v>543</v>
      </c>
      <c r="C193" s="207"/>
      <c r="D193" s="207"/>
      <c r="E193" s="207"/>
      <c r="F193" s="207"/>
      <c r="G193" s="207"/>
      <c r="H193" s="207"/>
      <c r="I193" s="208"/>
      <c r="J193" s="203"/>
      <c r="K193" s="204"/>
      <c r="L193" s="204"/>
      <c r="M193" s="205">
        <f t="shared" si="13"/>
        <v>0</v>
      </c>
      <c r="N193" s="206"/>
    </row>
    <row r="194" spans="2:14" ht="12.75">
      <c r="B194" s="200"/>
      <c r="C194" s="201"/>
      <c r="D194" s="201"/>
      <c r="E194" s="201"/>
      <c r="F194" s="201"/>
      <c r="G194" s="201"/>
      <c r="H194" s="201"/>
      <c r="I194" s="202"/>
      <c r="J194" s="216"/>
      <c r="K194" s="216"/>
      <c r="L194" s="216"/>
      <c r="M194" s="216"/>
      <c r="N194" s="206"/>
    </row>
    <row r="195" spans="2:14" ht="12.75">
      <c r="B195" s="232" t="s">
        <v>183</v>
      </c>
      <c r="C195" s="218" t="s">
        <v>544</v>
      </c>
      <c r="D195" s="201"/>
      <c r="E195" s="201"/>
      <c r="F195" s="201"/>
      <c r="G195" s="201"/>
      <c r="H195" s="201"/>
      <c r="I195" s="202"/>
      <c r="J195" s="216"/>
      <c r="K195" s="216"/>
      <c r="L195" s="216"/>
      <c r="M195" s="216"/>
      <c r="N195" s="206"/>
    </row>
    <row r="196" spans="2:14" ht="12.75">
      <c r="B196" s="200" t="s">
        <v>545</v>
      </c>
      <c r="C196" s="201" t="s">
        <v>546</v>
      </c>
      <c r="D196" s="201"/>
      <c r="E196" s="201"/>
      <c r="F196" s="201"/>
      <c r="G196" s="201"/>
      <c r="H196" s="201"/>
      <c r="I196" s="202"/>
      <c r="J196" s="203"/>
      <c r="K196" s="204"/>
      <c r="L196" s="204"/>
      <c r="M196" s="205">
        <f aca="true" t="shared" si="14" ref="M196:M202">L196*K196</f>
        <v>0</v>
      </c>
      <c r="N196" s="206"/>
    </row>
    <row r="197" spans="2:14" ht="12.75">
      <c r="B197" s="200" t="s">
        <v>547</v>
      </c>
      <c r="C197" s="201" t="s">
        <v>548</v>
      </c>
      <c r="D197" s="201"/>
      <c r="E197" s="201"/>
      <c r="F197" s="201"/>
      <c r="G197" s="201"/>
      <c r="H197" s="201"/>
      <c r="I197" s="202"/>
      <c r="J197" s="203"/>
      <c r="K197" s="204"/>
      <c r="L197" s="204"/>
      <c r="M197" s="205">
        <f t="shared" si="14"/>
        <v>0</v>
      </c>
      <c r="N197" s="206"/>
    </row>
    <row r="198" spans="2:14" ht="12.75">
      <c r="B198" s="200" t="s">
        <v>549</v>
      </c>
      <c r="C198" s="201" t="s">
        <v>550</v>
      </c>
      <c r="D198" s="201"/>
      <c r="E198" s="201"/>
      <c r="F198" s="201"/>
      <c r="G198" s="201"/>
      <c r="H198" s="201"/>
      <c r="I198" s="202"/>
      <c r="J198" s="203"/>
      <c r="K198" s="204"/>
      <c r="L198" s="204"/>
      <c r="M198" s="205">
        <f t="shared" si="14"/>
        <v>0</v>
      </c>
      <c r="N198" s="206"/>
    </row>
    <row r="199" spans="2:14" ht="12.75">
      <c r="B199" s="200" t="s">
        <v>551</v>
      </c>
      <c r="C199" s="201" t="s">
        <v>552</v>
      </c>
      <c r="D199" s="201"/>
      <c r="E199" s="201"/>
      <c r="F199" s="201"/>
      <c r="G199" s="201"/>
      <c r="H199" s="201"/>
      <c r="I199" s="202"/>
      <c r="J199" s="203"/>
      <c r="K199" s="204"/>
      <c r="L199" s="204"/>
      <c r="M199" s="205">
        <f t="shared" si="14"/>
        <v>0</v>
      </c>
      <c r="N199" s="206"/>
    </row>
    <row r="200" spans="2:14" ht="12.75">
      <c r="B200" s="200" t="s">
        <v>553</v>
      </c>
      <c r="C200" s="201" t="s">
        <v>554</v>
      </c>
      <c r="D200" s="201"/>
      <c r="E200" s="201"/>
      <c r="F200" s="201"/>
      <c r="G200" s="201"/>
      <c r="H200" s="201"/>
      <c r="I200" s="202"/>
      <c r="J200" s="203"/>
      <c r="K200" s="204"/>
      <c r="L200" s="204"/>
      <c r="M200" s="205">
        <f t="shared" si="14"/>
        <v>0</v>
      </c>
      <c r="N200" s="206"/>
    </row>
    <row r="201" spans="2:14" ht="12.75">
      <c r="B201" s="200" t="s">
        <v>555</v>
      </c>
      <c r="C201" s="201" t="s">
        <v>556</v>
      </c>
      <c r="D201" s="201"/>
      <c r="E201" s="201"/>
      <c r="F201" s="201"/>
      <c r="G201" s="201"/>
      <c r="H201" s="201"/>
      <c r="I201" s="202"/>
      <c r="J201" s="203"/>
      <c r="K201" s="204"/>
      <c r="L201" s="204"/>
      <c r="M201" s="205">
        <f t="shared" si="14"/>
        <v>0</v>
      </c>
      <c r="N201" s="206"/>
    </row>
    <row r="202" spans="2:14" ht="12.75">
      <c r="B202" s="200" t="s">
        <v>557</v>
      </c>
      <c r="C202" s="207"/>
      <c r="D202" s="207"/>
      <c r="E202" s="207"/>
      <c r="F202" s="207"/>
      <c r="G202" s="207"/>
      <c r="H202" s="207"/>
      <c r="I202" s="208"/>
      <c r="J202" s="203"/>
      <c r="K202" s="204"/>
      <c r="L202" s="204"/>
      <c r="M202" s="205">
        <f t="shared" si="14"/>
        <v>0</v>
      </c>
      <c r="N202" s="206"/>
    </row>
    <row r="203" spans="2:14" ht="12.75">
      <c r="B203" s="209"/>
      <c r="C203" s="210" t="s">
        <v>263</v>
      </c>
      <c r="D203" s="211"/>
      <c r="E203" s="211"/>
      <c r="F203" s="211"/>
      <c r="G203" s="211"/>
      <c r="H203" s="211"/>
      <c r="I203" s="212"/>
      <c r="J203" s="213"/>
      <c r="K203" s="213"/>
      <c r="L203" s="213"/>
      <c r="M203" s="214">
        <f>SUM(M143:M202)</f>
        <v>0</v>
      </c>
      <c r="N203" s="215">
        <f>IF($M$356=0,0,M203/$M$356)</f>
        <v>0</v>
      </c>
    </row>
    <row r="205" spans="2:14" ht="12.75">
      <c r="B205" s="194">
        <v>7</v>
      </c>
      <c r="C205" s="195" t="s">
        <v>185</v>
      </c>
      <c r="D205" s="196"/>
      <c r="E205" s="196"/>
      <c r="F205" s="196"/>
      <c r="G205" s="196"/>
      <c r="H205" s="196"/>
      <c r="I205" s="197"/>
      <c r="J205" s="198"/>
      <c r="K205" s="198"/>
      <c r="L205" s="198"/>
      <c r="M205" s="198"/>
      <c r="N205" s="199"/>
    </row>
    <row r="206" spans="2:14" ht="12.75">
      <c r="B206" s="232" t="s">
        <v>186</v>
      </c>
      <c r="C206" s="218" t="s">
        <v>508</v>
      </c>
      <c r="D206" s="201"/>
      <c r="E206" s="201"/>
      <c r="F206" s="201"/>
      <c r="G206" s="201"/>
      <c r="H206" s="201"/>
      <c r="I206" s="202"/>
      <c r="J206" s="216"/>
      <c r="K206" s="216"/>
      <c r="L206" s="216"/>
      <c r="M206" s="216"/>
      <c r="N206" s="206"/>
    </row>
    <row r="207" spans="2:14" ht="12.75">
      <c r="B207" s="200" t="s">
        <v>558</v>
      </c>
      <c r="C207" s="201" t="s">
        <v>559</v>
      </c>
      <c r="D207" s="201"/>
      <c r="E207" s="201"/>
      <c r="F207" s="201"/>
      <c r="G207" s="201"/>
      <c r="H207" s="201"/>
      <c r="I207" s="202"/>
      <c r="J207" s="203"/>
      <c r="K207" s="204"/>
      <c r="L207" s="204"/>
      <c r="M207" s="205">
        <f aca="true" t="shared" si="15" ref="M207:M212">L207*K207</f>
        <v>0</v>
      </c>
      <c r="N207" s="206"/>
    </row>
    <row r="208" spans="2:14" ht="12.75">
      <c r="B208" s="200" t="s">
        <v>560</v>
      </c>
      <c r="C208" s="201" t="s">
        <v>561</v>
      </c>
      <c r="D208" s="201"/>
      <c r="E208" s="201"/>
      <c r="F208" s="201"/>
      <c r="G208" s="201"/>
      <c r="H208" s="201"/>
      <c r="I208" s="202"/>
      <c r="J208" s="203"/>
      <c r="K208" s="204"/>
      <c r="L208" s="204"/>
      <c r="M208" s="205">
        <f t="shared" si="15"/>
        <v>0</v>
      </c>
      <c r="N208" s="206"/>
    </row>
    <row r="209" spans="2:14" ht="12.75">
      <c r="B209" s="200" t="s">
        <v>562</v>
      </c>
      <c r="C209" s="201" t="s">
        <v>563</v>
      </c>
      <c r="D209" s="201"/>
      <c r="E209" s="201"/>
      <c r="F209" s="201"/>
      <c r="G209" s="201"/>
      <c r="H209" s="201"/>
      <c r="I209" s="202"/>
      <c r="J209" s="203"/>
      <c r="K209" s="204"/>
      <c r="L209" s="204"/>
      <c r="M209" s="205">
        <f t="shared" si="15"/>
        <v>0</v>
      </c>
      <c r="N209" s="206"/>
    </row>
    <row r="210" spans="2:14" ht="12.75">
      <c r="B210" s="200" t="s">
        <v>564</v>
      </c>
      <c r="C210" s="201" t="s">
        <v>565</v>
      </c>
      <c r="D210" s="201"/>
      <c r="E210" s="201"/>
      <c r="F210" s="201"/>
      <c r="G210" s="201"/>
      <c r="H210" s="201"/>
      <c r="I210" s="202"/>
      <c r="J210" s="203"/>
      <c r="K210" s="204"/>
      <c r="L210" s="204"/>
      <c r="M210" s="205">
        <f t="shared" si="15"/>
        <v>0</v>
      </c>
      <c r="N210" s="206"/>
    </row>
    <row r="211" spans="2:14" ht="12.75">
      <c r="B211" s="200" t="s">
        <v>566</v>
      </c>
      <c r="C211" s="201" t="s">
        <v>567</v>
      </c>
      <c r="D211" s="201"/>
      <c r="E211" s="201"/>
      <c r="F211" s="201"/>
      <c r="G211" s="201"/>
      <c r="H211" s="201"/>
      <c r="I211" s="202"/>
      <c r="J211" s="203"/>
      <c r="K211" s="204"/>
      <c r="L211" s="204"/>
      <c r="M211" s="205">
        <f t="shared" si="15"/>
        <v>0</v>
      </c>
      <c r="N211" s="206"/>
    </row>
    <row r="212" spans="2:14" ht="12.75">
      <c r="B212" s="200" t="s">
        <v>568</v>
      </c>
      <c r="C212" s="207"/>
      <c r="D212" s="207"/>
      <c r="E212" s="207"/>
      <c r="F212" s="207"/>
      <c r="G212" s="207"/>
      <c r="H212" s="207"/>
      <c r="I212" s="208"/>
      <c r="J212" s="203"/>
      <c r="K212" s="204"/>
      <c r="L212" s="204"/>
      <c r="M212" s="205">
        <f t="shared" si="15"/>
        <v>0</v>
      </c>
      <c r="N212" s="206"/>
    </row>
    <row r="213" spans="2:14" ht="12.75">
      <c r="B213" s="200"/>
      <c r="C213" s="201"/>
      <c r="D213" s="201"/>
      <c r="E213" s="201"/>
      <c r="F213" s="201"/>
      <c r="G213" s="201"/>
      <c r="H213" s="201"/>
      <c r="I213" s="202"/>
      <c r="J213" s="216"/>
      <c r="K213" s="216"/>
      <c r="L213" s="216"/>
      <c r="M213" s="216"/>
      <c r="N213" s="206"/>
    </row>
    <row r="214" spans="2:14" ht="12.75">
      <c r="B214" s="232" t="s">
        <v>188</v>
      </c>
      <c r="C214" s="218" t="s">
        <v>569</v>
      </c>
      <c r="D214" s="201"/>
      <c r="E214" s="201"/>
      <c r="F214" s="201"/>
      <c r="G214" s="201"/>
      <c r="H214" s="201"/>
      <c r="I214" s="202"/>
      <c r="J214" s="216"/>
      <c r="K214" s="216"/>
      <c r="L214" s="216"/>
      <c r="M214" s="216"/>
      <c r="N214" s="206"/>
    </row>
    <row r="215" spans="2:14" ht="12.75">
      <c r="B215" s="200" t="s">
        <v>570</v>
      </c>
      <c r="C215" s="201" t="s">
        <v>571</v>
      </c>
      <c r="D215" s="201"/>
      <c r="E215" s="201"/>
      <c r="F215" s="201"/>
      <c r="G215" s="201"/>
      <c r="H215" s="201"/>
      <c r="I215" s="202"/>
      <c r="J215" s="203"/>
      <c r="K215" s="204"/>
      <c r="L215" s="204"/>
      <c r="M215" s="205">
        <f>L215*K215</f>
        <v>0</v>
      </c>
      <c r="N215" s="206"/>
    </row>
    <row r="216" spans="2:14" ht="12.75">
      <c r="B216" s="200" t="s">
        <v>572</v>
      </c>
      <c r="C216" s="201" t="s">
        <v>573</v>
      </c>
      <c r="D216" s="201"/>
      <c r="E216" s="201"/>
      <c r="F216" s="201"/>
      <c r="G216" s="201"/>
      <c r="H216" s="201"/>
      <c r="I216" s="202"/>
      <c r="J216" s="203"/>
      <c r="K216" s="204"/>
      <c r="L216" s="204"/>
      <c r="M216" s="205">
        <f>L216*K216</f>
        <v>0</v>
      </c>
      <c r="N216" s="206"/>
    </row>
    <row r="217" spans="2:14" ht="12.75">
      <c r="B217" s="200" t="s">
        <v>574</v>
      </c>
      <c r="C217" s="201" t="s">
        <v>575</v>
      </c>
      <c r="D217" s="201"/>
      <c r="E217" s="201"/>
      <c r="F217" s="201"/>
      <c r="G217" s="201"/>
      <c r="H217" s="201"/>
      <c r="I217" s="202"/>
      <c r="J217" s="203"/>
      <c r="K217" s="204"/>
      <c r="L217" s="204"/>
      <c r="M217" s="205">
        <f>L217*K217</f>
        <v>0</v>
      </c>
      <c r="N217" s="206"/>
    </row>
    <row r="218" spans="2:14" ht="12.75">
      <c r="B218" s="200" t="s">
        <v>576</v>
      </c>
      <c r="C218" s="201" t="s">
        <v>496</v>
      </c>
      <c r="D218" s="201"/>
      <c r="E218" s="201"/>
      <c r="F218" s="201"/>
      <c r="G218" s="201"/>
      <c r="H218" s="201"/>
      <c r="I218" s="202"/>
      <c r="J218" s="203"/>
      <c r="K218" s="204"/>
      <c r="L218" s="204"/>
      <c r="M218" s="205">
        <f>L218*K218</f>
        <v>0</v>
      </c>
      <c r="N218" s="206"/>
    </row>
    <row r="219" spans="2:14" ht="12.75">
      <c r="B219" s="200" t="s">
        <v>577</v>
      </c>
      <c r="C219" s="207"/>
      <c r="D219" s="207"/>
      <c r="E219" s="207"/>
      <c r="F219" s="207"/>
      <c r="G219" s="207"/>
      <c r="H219" s="207"/>
      <c r="I219" s="208"/>
      <c r="J219" s="203"/>
      <c r="K219" s="204"/>
      <c r="L219" s="204"/>
      <c r="M219" s="205">
        <f>L219*K219</f>
        <v>0</v>
      </c>
      <c r="N219" s="206"/>
    </row>
    <row r="220" spans="2:14" ht="12.75">
      <c r="B220" s="200"/>
      <c r="C220" s="201"/>
      <c r="D220" s="201"/>
      <c r="E220" s="201"/>
      <c r="F220" s="201"/>
      <c r="G220" s="201"/>
      <c r="H220" s="201"/>
      <c r="I220" s="202"/>
      <c r="J220" s="216"/>
      <c r="K220" s="216"/>
      <c r="L220" s="216"/>
      <c r="M220" s="216"/>
      <c r="N220" s="206"/>
    </row>
    <row r="221" spans="2:14" ht="12.75">
      <c r="B221" s="232" t="s">
        <v>190</v>
      </c>
      <c r="C221" s="218" t="s">
        <v>578</v>
      </c>
      <c r="D221" s="201"/>
      <c r="E221" s="201"/>
      <c r="F221" s="201"/>
      <c r="G221" s="201"/>
      <c r="H221" s="201"/>
      <c r="I221" s="202"/>
      <c r="J221" s="216"/>
      <c r="K221" s="216"/>
      <c r="L221" s="216"/>
      <c r="M221" s="216"/>
      <c r="N221" s="206"/>
    </row>
    <row r="222" spans="2:14" ht="12.75">
      <c r="B222" s="200" t="s">
        <v>579</v>
      </c>
      <c r="C222" s="201" t="s">
        <v>580</v>
      </c>
      <c r="D222" s="201"/>
      <c r="E222" s="201"/>
      <c r="F222" s="201"/>
      <c r="G222" s="201"/>
      <c r="H222" s="201"/>
      <c r="I222" s="202"/>
      <c r="J222" s="203"/>
      <c r="K222" s="204"/>
      <c r="L222" s="204"/>
      <c r="M222" s="205">
        <f>L222*K222</f>
        <v>0</v>
      </c>
      <c r="N222" s="206"/>
    </row>
    <row r="223" spans="2:14" ht="12.75">
      <c r="B223" s="200" t="s">
        <v>581</v>
      </c>
      <c r="C223" s="201" t="s">
        <v>582</v>
      </c>
      <c r="D223" s="201"/>
      <c r="E223" s="201"/>
      <c r="F223" s="201"/>
      <c r="G223" s="201"/>
      <c r="H223" s="201"/>
      <c r="I223" s="202"/>
      <c r="J223" s="203"/>
      <c r="K223" s="204"/>
      <c r="L223" s="204"/>
      <c r="M223" s="205">
        <f>L223*K223</f>
        <v>0</v>
      </c>
      <c r="N223" s="206"/>
    </row>
    <row r="224" spans="2:14" ht="12.75">
      <c r="B224" s="200" t="s">
        <v>583</v>
      </c>
      <c r="C224" s="201" t="s">
        <v>578</v>
      </c>
      <c r="D224" s="201"/>
      <c r="E224" s="201"/>
      <c r="F224" s="201"/>
      <c r="G224" s="201"/>
      <c r="H224" s="201"/>
      <c r="I224" s="202"/>
      <c r="J224" s="203"/>
      <c r="K224" s="204"/>
      <c r="L224" s="204"/>
      <c r="M224" s="205">
        <f>L224*K224</f>
        <v>0</v>
      </c>
      <c r="N224" s="206"/>
    </row>
    <row r="225" spans="2:14" ht="12.75">
      <c r="B225" s="200" t="s">
        <v>584</v>
      </c>
      <c r="C225" s="207"/>
      <c r="D225" s="207"/>
      <c r="E225" s="207"/>
      <c r="F225" s="207"/>
      <c r="G225" s="207"/>
      <c r="H225" s="207"/>
      <c r="I225" s="208"/>
      <c r="J225" s="203"/>
      <c r="K225" s="204"/>
      <c r="L225" s="204"/>
      <c r="M225" s="205">
        <f>L225*K225</f>
        <v>0</v>
      </c>
      <c r="N225" s="206"/>
    </row>
    <row r="226" spans="2:14" ht="12.75">
      <c r="B226" s="200"/>
      <c r="C226" s="201"/>
      <c r="D226" s="201"/>
      <c r="E226" s="201"/>
      <c r="F226" s="201"/>
      <c r="G226" s="201"/>
      <c r="H226" s="201"/>
      <c r="I226" s="202"/>
      <c r="J226" s="216"/>
      <c r="K226" s="216"/>
      <c r="L226" s="216"/>
      <c r="M226" s="216"/>
      <c r="N226" s="206"/>
    </row>
    <row r="227" spans="2:14" ht="12.75">
      <c r="B227" s="232" t="s">
        <v>192</v>
      </c>
      <c r="C227" s="218" t="s">
        <v>585</v>
      </c>
      <c r="D227" s="201"/>
      <c r="E227" s="201"/>
      <c r="F227" s="201"/>
      <c r="G227" s="201"/>
      <c r="H227" s="201"/>
      <c r="I227" s="202"/>
      <c r="J227" s="216"/>
      <c r="K227" s="216"/>
      <c r="L227" s="216"/>
      <c r="M227" s="216"/>
      <c r="N227" s="206"/>
    </row>
    <row r="228" spans="2:14" ht="12.75">
      <c r="B228" s="200" t="s">
        <v>586</v>
      </c>
      <c r="C228" s="201" t="s">
        <v>571</v>
      </c>
      <c r="D228" s="201"/>
      <c r="E228" s="201"/>
      <c r="F228" s="201"/>
      <c r="G228" s="201"/>
      <c r="H228" s="201"/>
      <c r="I228" s="202"/>
      <c r="J228" s="203"/>
      <c r="K228" s="204"/>
      <c r="L228" s="204"/>
      <c r="M228" s="205">
        <f>L228*K228</f>
        <v>0</v>
      </c>
      <c r="N228" s="206"/>
    </row>
    <row r="229" spans="2:14" ht="12.75">
      <c r="B229" s="200" t="s">
        <v>587</v>
      </c>
      <c r="C229" s="201" t="s">
        <v>588</v>
      </c>
      <c r="D229" s="201"/>
      <c r="E229" s="201"/>
      <c r="F229" s="201"/>
      <c r="G229" s="201"/>
      <c r="H229" s="201"/>
      <c r="I229" s="202"/>
      <c r="J229" s="203"/>
      <c r="K229" s="204"/>
      <c r="L229" s="204"/>
      <c r="M229" s="205">
        <f>L229*K229</f>
        <v>0</v>
      </c>
      <c r="N229" s="206"/>
    </row>
    <row r="230" spans="2:14" ht="12.75">
      <c r="B230" s="200" t="s">
        <v>589</v>
      </c>
      <c r="C230" s="201" t="s">
        <v>590</v>
      </c>
      <c r="D230" s="201"/>
      <c r="E230" s="201"/>
      <c r="F230" s="201"/>
      <c r="G230" s="201"/>
      <c r="H230" s="201"/>
      <c r="I230" s="202"/>
      <c r="J230" s="203"/>
      <c r="K230" s="204"/>
      <c r="L230" s="204"/>
      <c r="M230" s="205">
        <f>L230*K230</f>
        <v>0</v>
      </c>
      <c r="N230" s="206"/>
    </row>
    <row r="231" spans="2:14" ht="12.75">
      <c r="B231" s="200" t="s">
        <v>591</v>
      </c>
      <c r="C231" s="207"/>
      <c r="D231" s="207"/>
      <c r="E231" s="207"/>
      <c r="F231" s="207"/>
      <c r="G231" s="207"/>
      <c r="H231" s="207"/>
      <c r="I231" s="208"/>
      <c r="J231" s="203"/>
      <c r="K231" s="204"/>
      <c r="L231" s="204"/>
      <c r="M231" s="205">
        <f>L231*K231</f>
        <v>0</v>
      </c>
      <c r="N231" s="206"/>
    </row>
    <row r="232" spans="2:14" ht="12.75">
      <c r="B232" s="200"/>
      <c r="C232" s="201"/>
      <c r="D232" s="201"/>
      <c r="E232" s="201"/>
      <c r="F232" s="201"/>
      <c r="G232" s="201"/>
      <c r="H232" s="201"/>
      <c r="I232" s="202"/>
      <c r="J232" s="216"/>
      <c r="K232" s="216"/>
      <c r="L232" s="216"/>
      <c r="M232" s="216"/>
      <c r="N232" s="206"/>
    </row>
    <row r="233" spans="2:14" ht="12.75">
      <c r="B233" s="232" t="s">
        <v>194</v>
      </c>
      <c r="C233" s="218" t="s">
        <v>592</v>
      </c>
      <c r="D233" s="201"/>
      <c r="E233" s="201"/>
      <c r="F233" s="201"/>
      <c r="G233" s="201"/>
      <c r="H233" s="201"/>
      <c r="I233" s="202"/>
      <c r="J233" s="216"/>
      <c r="K233" s="216"/>
      <c r="L233" s="216"/>
      <c r="M233" s="216"/>
      <c r="N233" s="206"/>
    </row>
    <row r="234" spans="2:14" ht="12.75">
      <c r="B234" s="200" t="s">
        <v>593</v>
      </c>
      <c r="C234" s="201" t="s">
        <v>508</v>
      </c>
      <c r="D234" s="201"/>
      <c r="E234" s="201"/>
      <c r="F234" s="201"/>
      <c r="G234" s="201"/>
      <c r="H234" s="201"/>
      <c r="I234" s="202"/>
      <c r="J234" s="203"/>
      <c r="K234" s="204"/>
      <c r="L234" s="204"/>
      <c r="M234" s="205">
        <f aca="true" t="shared" si="16" ref="M234:M239">L234*K234</f>
        <v>0</v>
      </c>
      <c r="N234" s="206"/>
    </row>
    <row r="235" spans="2:14" ht="12.75">
      <c r="B235" s="200" t="s">
        <v>594</v>
      </c>
      <c r="C235" s="201" t="s">
        <v>550</v>
      </c>
      <c r="D235" s="201"/>
      <c r="E235" s="201"/>
      <c r="F235" s="201"/>
      <c r="G235" s="201"/>
      <c r="H235" s="201"/>
      <c r="I235" s="202"/>
      <c r="J235" s="203"/>
      <c r="K235" s="204"/>
      <c r="L235" s="204"/>
      <c r="M235" s="205">
        <f t="shared" si="16"/>
        <v>0</v>
      </c>
      <c r="N235" s="206"/>
    </row>
    <row r="236" spans="2:14" ht="12.75">
      <c r="B236" s="200" t="s">
        <v>595</v>
      </c>
      <c r="C236" s="201" t="s">
        <v>596</v>
      </c>
      <c r="D236" s="201"/>
      <c r="E236" s="201"/>
      <c r="F236" s="201"/>
      <c r="G236" s="201"/>
      <c r="H236" s="201"/>
      <c r="I236" s="202"/>
      <c r="J236" s="203"/>
      <c r="K236" s="204"/>
      <c r="L236" s="204"/>
      <c r="M236" s="205">
        <f t="shared" si="16"/>
        <v>0</v>
      </c>
      <c r="N236" s="206"/>
    </row>
    <row r="237" spans="2:14" ht="12.75">
      <c r="B237" s="200" t="s">
        <v>597</v>
      </c>
      <c r="C237" s="201" t="s">
        <v>569</v>
      </c>
      <c r="D237" s="201"/>
      <c r="E237" s="201"/>
      <c r="F237" s="201"/>
      <c r="G237" s="201"/>
      <c r="H237" s="201"/>
      <c r="I237" s="202"/>
      <c r="J237" s="203"/>
      <c r="K237" s="204"/>
      <c r="L237" s="204"/>
      <c r="M237" s="205">
        <f t="shared" si="16"/>
        <v>0</v>
      </c>
      <c r="N237" s="206"/>
    </row>
    <row r="238" spans="2:14" ht="12.75">
      <c r="B238" s="200" t="s">
        <v>598</v>
      </c>
      <c r="C238" s="201" t="s">
        <v>599</v>
      </c>
      <c r="D238" s="201"/>
      <c r="E238" s="201"/>
      <c r="F238" s="201"/>
      <c r="G238" s="201"/>
      <c r="H238" s="201"/>
      <c r="I238" s="202"/>
      <c r="J238" s="203"/>
      <c r="K238" s="204"/>
      <c r="L238" s="204"/>
      <c r="M238" s="205">
        <f t="shared" si="16"/>
        <v>0</v>
      </c>
      <c r="N238" s="206"/>
    </row>
    <row r="239" spans="2:14" ht="12.75">
      <c r="B239" s="200" t="s">
        <v>600</v>
      </c>
      <c r="C239" s="201" t="s">
        <v>601</v>
      </c>
      <c r="D239" s="201"/>
      <c r="E239" s="201"/>
      <c r="F239" s="201"/>
      <c r="G239" s="201"/>
      <c r="H239" s="201"/>
      <c r="I239" s="202"/>
      <c r="J239" s="203"/>
      <c r="K239" s="204"/>
      <c r="L239" s="204"/>
      <c r="M239" s="205">
        <f t="shared" si="16"/>
        <v>0</v>
      </c>
      <c r="N239" s="206"/>
    </row>
    <row r="240" spans="2:14" ht="12.75">
      <c r="B240" s="200"/>
      <c r="C240" s="201"/>
      <c r="D240" s="201"/>
      <c r="E240" s="201"/>
      <c r="F240" s="201"/>
      <c r="G240" s="201"/>
      <c r="H240" s="201"/>
      <c r="I240" s="202"/>
      <c r="J240" s="216"/>
      <c r="K240" s="216"/>
      <c r="L240" s="216"/>
      <c r="M240" s="216"/>
      <c r="N240" s="206"/>
    </row>
    <row r="241" spans="2:14" ht="12.75">
      <c r="B241" s="232" t="s">
        <v>196</v>
      </c>
      <c r="C241" s="218" t="s">
        <v>602</v>
      </c>
      <c r="D241" s="201"/>
      <c r="E241" s="201"/>
      <c r="F241" s="201"/>
      <c r="G241" s="201"/>
      <c r="H241" s="201"/>
      <c r="I241" s="202"/>
      <c r="J241" s="216"/>
      <c r="K241" s="216"/>
      <c r="L241" s="216"/>
      <c r="M241" s="216"/>
      <c r="N241" s="206"/>
    </row>
    <row r="242" spans="2:14" ht="12.75">
      <c r="B242" s="200" t="s">
        <v>603</v>
      </c>
      <c r="C242" s="201" t="s">
        <v>550</v>
      </c>
      <c r="D242" s="201"/>
      <c r="E242" s="201"/>
      <c r="F242" s="201"/>
      <c r="G242" s="201"/>
      <c r="H242" s="201"/>
      <c r="I242" s="202"/>
      <c r="J242" s="203"/>
      <c r="K242" s="204"/>
      <c r="L242" s="204"/>
      <c r="M242" s="205">
        <f>L242*K242</f>
        <v>0</v>
      </c>
      <c r="N242" s="206"/>
    </row>
    <row r="243" spans="2:14" ht="12.75">
      <c r="B243" s="200" t="s">
        <v>604</v>
      </c>
      <c r="C243" s="201" t="s">
        <v>596</v>
      </c>
      <c r="D243" s="201"/>
      <c r="E243" s="201"/>
      <c r="F243" s="201"/>
      <c r="G243" s="201"/>
      <c r="H243" s="201"/>
      <c r="I243" s="202"/>
      <c r="J243" s="203"/>
      <c r="K243" s="204"/>
      <c r="L243" s="204"/>
      <c r="M243" s="205">
        <f>L243*K243</f>
        <v>0</v>
      </c>
      <c r="N243" s="206"/>
    </row>
    <row r="244" spans="2:14" ht="12.75">
      <c r="B244" s="200" t="s">
        <v>605</v>
      </c>
      <c r="C244" s="201" t="s">
        <v>606</v>
      </c>
      <c r="D244" s="201"/>
      <c r="E244" s="201"/>
      <c r="F244" s="201"/>
      <c r="G244" s="201"/>
      <c r="H244" s="201"/>
      <c r="I244" s="202"/>
      <c r="J244" s="203"/>
      <c r="K244" s="204"/>
      <c r="L244" s="204"/>
      <c r="M244" s="205">
        <f>L244*K244</f>
        <v>0</v>
      </c>
      <c r="N244" s="206"/>
    </row>
    <row r="245" spans="2:14" ht="12.75">
      <c r="B245" s="200" t="s">
        <v>607</v>
      </c>
      <c r="C245" s="201" t="s">
        <v>608</v>
      </c>
      <c r="D245" s="201"/>
      <c r="E245" s="201"/>
      <c r="F245" s="201"/>
      <c r="G245" s="201"/>
      <c r="H245" s="201"/>
      <c r="I245" s="202"/>
      <c r="J245" s="203"/>
      <c r="K245" s="204"/>
      <c r="L245" s="204"/>
      <c r="M245" s="205">
        <f>L245*K245</f>
        <v>0</v>
      </c>
      <c r="N245" s="206"/>
    </row>
    <row r="246" spans="2:14" ht="12.75">
      <c r="B246" s="200"/>
      <c r="C246" s="201"/>
      <c r="D246" s="201"/>
      <c r="E246" s="201"/>
      <c r="F246" s="201"/>
      <c r="G246" s="201"/>
      <c r="H246" s="201"/>
      <c r="I246" s="202"/>
      <c r="J246" s="216"/>
      <c r="K246" s="216"/>
      <c r="L246" s="216"/>
      <c r="M246" s="216"/>
      <c r="N246" s="206"/>
    </row>
    <row r="247" spans="2:14" ht="12.75">
      <c r="B247" s="232" t="s">
        <v>609</v>
      </c>
      <c r="C247" s="218" t="s">
        <v>610</v>
      </c>
      <c r="D247" s="201"/>
      <c r="E247" s="201"/>
      <c r="F247" s="201"/>
      <c r="G247" s="201"/>
      <c r="H247" s="201"/>
      <c r="I247" s="202"/>
      <c r="J247" s="216"/>
      <c r="K247" s="216"/>
      <c r="L247" s="216"/>
      <c r="M247" s="216"/>
      <c r="N247" s="206"/>
    </row>
    <row r="248" spans="2:14" ht="12.75">
      <c r="B248" s="200" t="s">
        <v>611</v>
      </c>
      <c r="C248" s="201" t="s">
        <v>550</v>
      </c>
      <c r="D248" s="201"/>
      <c r="E248" s="201"/>
      <c r="F248" s="201"/>
      <c r="G248" s="201"/>
      <c r="H248" s="201"/>
      <c r="I248" s="202"/>
      <c r="J248" s="203"/>
      <c r="K248" s="204"/>
      <c r="L248" s="204"/>
      <c r="M248" s="205">
        <f>L248*K248</f>
        <v>0</v>
      </c>
      <c r="N248" s="206"/>
    </row>
    <row r="249" spans="2:14" ht="12.75">
      <c r="B249" s="200" t="s">
        <v>612</v>
      </c>
      <c r="C249" s="201" t="s">
        <v>596</v>
      </c>
      <c r="D249" s="201"/>
      <c r="E249" s="201"/>
      <c r="F249" s="201"/>
      <c r="G249" s="201"/>
      <c r="H249" s="201"/>
      <c r="I249" s="202"/>
      <c r="J249" s="203"/>
      <c r="K249" s="204"/>
      <c r="L249" s="204"/>
      <c r="M249" s="205">
        <f>L249*K249</f>
        <v>0</v>
      </c>
      <c r="N249" s="206"/>
    </row>
    <row r="250" spans="2:14" ht="12.75">
      <c r="B250" s="200" t="s">
        <v>613</v>
      </c>
      <c r="C250" s="201" t="s">
        <v>606</v>
      </c>
      <c r="D250" s="201"/>
      <c r="E250" s="201"/>
      <c r="F250" s="201"/>
      <c r="G250" s="201"/>
      <c r="H250" s="201"/>
      <c r="I250" s="202"/>
      <c r="J250" s="203"/>
      <c r="K250" s="204"/>
      <c r="L250" s="204"/>
      <c r="M250" s="205">
        <f>L250*K250</f>
        <v>0</v>
      </c>
      <c r="N250" s="206"/>
    </row>
    <row r="251" spans="2:14" ht="12.75">
      <c r="B251" s="200" t="s">
        <v>614</v>
      </c>
      <c r="C251" s="201" t="s">
        <v>608</v>
      </c>
      <c r="D251" s="201"/>
      <c r="E251" s="201"/>
      <c r="F251" s="201"/>
      <c r="G251" s="201"/>
      <c r="H251" s="201"/>
      <c r="I251" s="202"/>
      <c r="J251" s="203"/>
      <c r="K251" s="204"/>
      <c r="L251" s="204"/>
      <c r="M251" s="205">
        <f>L251*K251</f>
        <v>0</v>
      </c>
      <c r="N251" s="206"/>
    </row>
    <row r="252" spans="2:14" ht="12.75">
      <c r="B252" s="200"/>
      <c r="C252" s="201"/>
      <c r="D252" s="201"/>
      <c r="E252" s="201"/>
      <c r="F252" s="201"/>
      <c r="G252" s="201"/>
      <c r="H252" s="201"/>
      <c r="I252" s="202"/>
      <c r="J252" s="216"/>
      <c r="K252" s="216"/>
      <c r="L252" s="216"/>
      <c r="M252" s="216"/>
      <c r="N252" s="206"/>
    </row>
    <row r="253" spans="2:14" ht="12.75">
      <c r="B253" s="232" t="s">
        <v>615</v>
      </c>
      <c r="C253" s="218" t="s">
        <v>616</v>
      </c>
      <c r="D253" s="201"/>
      <c r="E253" s="216"/>
      <c r="F253" s="201"/>
      <c r="G253" s="201"/>
      <c r="H253" s="201"/>
      <c r="I253" s="202"/>
      <c r="J253" s="216"/>
      <c r="K253" s="216"/>
      <c r="L253" s="216"/>
      <c r="M253" s="216"/>
      <c r="N253" s="206"/>
    </row>
    <row r="254" spans="2:14" ht="12.75">
      <c r="B254" s="200" t="s">
        <v>617</v>
      </c>
      <c r="C254" s="201" t="s">
        <v>571</v>
      </c>
      <c r="D254" s="201"/>
      <c r="E254" s="216"/>
      <c r="F254" s="201"/>
      <c r="G254" s="201"/>
      <c r="H254" s="201"/>
      <c r="I254" s="202"/>
      <c r="J254" s="203"/>
      <c r="K254" s="204"/>
      <c r="L254" s="204"/>
      <c r="M254" s="205">
        <f aca="true" t="shared" si="17" ref="M254:M260">L254*K254</f>
        <v>0</v>
      </c>
      <c r="N254" s="206"/>
    </row>
    <row r="255" spans="2:14" ht="12.75">
      <c r="B255" s="200" t="s">
        <v>618</v>
      </c>
      <c r="C255" s="201" t="s">
        <v>550</v>
      </c>
      <c r="D255" s="201"/>
      <c r="E255" s="201"/>
      <c r="F255" s="201"/>
      <c r="G255" s="201"/>
      <c r="H255" s="201"/>
      <c r="I255" s="202"/>
      <c r="J255" s="203"/>
      <c r="K255" s="204"/>
      <c r="L255" s="204"/>
      <c r="M255" s="205">
        <f t="shared" si="17"/>
        <v>0</v>
      </c>
      <c r="N255" s="206"/>
    </row>
    <row r="256" spans="2:14" ht="12.75">
      <c r="B256" s="200" t="s">
        <v>619</v>
      </c>
      <c r="C256" s="201" t="s">
        <v>608</v>
      </c>
      <c r="D256" s="201"/>
      <c r="E256" s="201"/>
      <c r="F256" s="201"/>
      <c r="G256" s="201"/>
      <c r="H256" s="201"/>
      <c r="I256" s="202"/>
      <c r="J256" s="203"/>
      <c r="K256" s="204"/>
      <c r="L256" s="204"/>
      <c r="M256" s="205">
        <f t="shared" si="17"/>
        <v>0</v>
      </c>
      <c r="N256" s="206"/>
    </row>
    <row r="257" spans="2:14" ht="12.75">
      <c r="B257" s="200" t="s">
        <v>620</v>
      </c>
      <c r="C257" s="201" t="s">
        <v>621</v>
      </c>
      <c r="D257" s="201"/>
      <c r="E257" s="201"/>
      <c r="F257" s="201"/>
      <c r="G257" s="201"/>
      <c r="H257" s="201"/>
      <c r="I257" s="202"/>
      <c r="J257" s="203"/>
      <c r="K257" s="204"/>
      <c r="L257" s="204"/>
      <c r="M257" s="205">
        <f t="shared" si="17"/>
        <v>0</v>
      </c>
      <c r="N257" s="206"/>
    </row>
    <row r="258" spans="2:14" ht="12.75">
      <c r="B258" s="200" t="s">
        <v>622</v>
      </c>
      <c r="C258" s="201" t="s">
        <v>596</v>
      </c>
      <c r="D258" s="201"/>
      <c r="E258" s="201"/>
      <c r="F258" s="201"/>
      <c r="G258" s="201"/>
      <c r="H258" s="201"/>
      <c r="I258" s="202"/>
      <c r="J258" s="203"/>
      <c r="K258" s="204"/>
      <c r="L258" s="204"/>
      <c r="M258" s="205">
        <f t="shared" si="17"/>
        <v>0</v>
      </c>
      <c r="N258" s="206"/>
    </row>
    <row r="259" spans="2:14" ht="12.75">
      <c r="B259" s="200" t="s">
        <v>623</v>
      </c>
      <c r="C259" s="207"/>
      <c r="D259" s="207"/>
      <c r="E259" s="207"/>
      <c r="F259" s="207"/>
      <c r="G259" s="207"/>
      <c r="H259" s="207"/>
      <c r="I259" s="208"/>
      <c r="J259" s="203"/>
      <c r="K259" s="204"/>
      <c r="L259" s="204"/>
      <c r="M259" s="205">
        <f t="shared" si="17"/>
        <v>0</v>
      </c>
      <c r="N259" s="206"/>
    </row>
    <row r="260" spans="2:14" ht="12.75">
      <c r="B260" s="200" t="s">
        <v>624</v>
      </c>
      <c r="C260" s="207"/>
      <c r="D260" s="207"/>
      <c r="E260" s="207"/>
      <c r="F260" s="207"/>
      <c r="G260" s="207"/>
      <c r="H260" s="207"/>
      <c r="I260" s="208"/>
      <c r="J260" s="203"/>
      <c r="K260" s="204"/>
      <c r="L260" s="204"/>
      <c r="M260" s="205">
        <f t="shared" si="17"/>
        <v>0</v>
      </c>
      <c r="N260" s="206"/>
    </row>
    <row r="261" spans="2:14" ht="12.75">
      <c r="B261" s="209"/>
      <c r="C261" s="210" t="s">
        <v>263</v>
      </c>
      <c r="D261" s="211"/>
      <c r="E261" s="213"/>
      <c r="F261" s="211"/>
      <c r="G261" s="211"/>
      <c r="H261" s="211"/>
      <c r="I261" s="212"/>
      <c r="J261" s="213"/>
      <c r="K261" s="213"/>
      <c r="L261" s="213"/>
      <c r="M261" s="214">
        <f>SUM(M205:M260)</f>
        <v>0</v>
      </c>
      <c r="N261" s="215">
        <f>IF($M$356=0,0,M261/$M$356)</f>
        <v>0</v>
      </c>
    </row>
    <row r="262" ht="12.75">
      <c r="E262" s="189"/>
    </row>
    <row r="263" spans="2:14" ht="12.75">
      <c r="B263" s="194">
        <v>8</v>
      </c>
      <c r="C263" s="195" t="s">
        <v>625</v>
      </c>
      <c r="D263" s="196"/>
      <c r="E263" s="198"/>
      <c r="F263" s="196"/>
      <c r="G263" s="196"/>
      <c r="H263" s="196"/>
      <c r="I263" s="197"/>
      <c r="J263" s="198"/>
      <c r="K263" s="198"/>
      <c r="L263" s="198"/>
      <c r="M263" s="198"/>
      <c r="N263" s="199"/>
    </row>
    <row r="264" spans="2:14" ht="12.75">
      <c r="B264" s="232" t="s">
        <v>199</v>
      </c>
      <c r="C264" s="218" t="s">
        <v>626</v>
      </c>
      <c r="D264" s="201"/>
      <c r="E264" s="216"/>
      <c r="F264" s="201"/>
      <c r="G264" s="201"/>
      <c r="H264" s="201"/>
      <c r="I264" s="202"/>
      <c r="J264" s="216"/>
      <c r="K264" s="216"/>
      <c r="L264" s="216"/>
      <c r="M264" s="216"/>
      <c r="N264" s="206"/>
    </row>
    <row r="265" spans="2:14" ht="12.75">
      <c r="B265" s="200" t="s">
        <v>627</v>
      </c>
      <c r="C265" s="201" t="s">
        <v>628</v>
      </c>
      <c r="D265" s="201"/>
      <c r="E265" s="216"/>
      <c r="F265" s="201"/>
      <c r="G265" s="201"/>
      <c r="H265" s="201"/>
      <c r="I265" s="202"/>
      <c r="J265" s="203"/>
      <c r="K265" s="204"/>
      <c r="L265" s="204"/>
      <c r="M265" s="205">
        <f aca="true" t="shared" si="18" ref="M265:M281">L265*K265</f>
        <v>0</v>
      </c>
      <c r="N265" s="206"/>
    </row>
    <row r="266" spans="2:14" ht="12.75">
      <c r="B266" s="200" t="s">
        <v>629</v>
      </c>
      <c r="C266" s="201" t="s">
        <v>630</v>
      </c>
      <c r="D266" s="201"/>
      <c r="E266" s="201"/>
      <c r="F266" s="201"/>
      <c r="G266" s="201"/>
      <c r="H266" s="201"/>
      <c r="I266" s="202"/>
      <c r="J266" s="203"/>
      <c r="K266" s="204"/>
      <c r="L266" s="204"/>
      <c r="M266" s="205">
        <f t="shared" si="18"/>
        <v>0</v>
      </c>
      <c r="N266" s="206"/>
    </row>
    <row r="267" spans="2:14" ht="12.75">
      <c r="B267" s="200" t="s">
        <v>631</v>
      </c>
      <c r="C267" s="201" t="s">
        <v>632</v>
      </c>
      <c r="D267" s="201"/>
      <c r="E267" s="201"/>
      <c r="F267" s="201"/>
      <c r="G267" s="201"/>
      <c r="H267" s="201"/>
      <c r="I267" s="202"/>
      <c r="J267" s="203"/>
      <c r="K267" s="204"/>
      <c r="L267" s="204"/>
      <c r="M267" s="205">
        <f t="shared" si="18"/>
        <v>0</v>
      </c>
      <c r="N267" s="206"/>
    </row>
    <row r="268" spans="2:14" ht="12.75">
      <c r="B268" s="200" t="s">
        <v>633</v>
      </c>
      <c r="C268" s="201" t="s">
        <v>634</v>
      </c>
      <c r="D268" s="201"/>
      <c r="E268" s="201"/>
      <c r="F268" s="201"/>
      <c r="G268" s="201"/>
      <c r="H268" s="201"/>
      <c r="I268" s="202"/>
      <c r="J268" s="203"/>
      <c r="K268" s="204"/>
      <c r="L268" s="204"/>
      <c r="M268" s="205">
        <f t="shared" si="18"/>
        <v>0</v>
      </c>
      <c r="N268" s="206"/>
    </row>
    <row r="269" spans="2:14" ht="12.75">
      <c r="B269" s="200" t="s">
        <v>635</v>
      </c>
      <c r="C269" s="201" t="s">
        <v>636</v>
      </c>
      <c r="D269" s="201"/>
      <c r="E269" s="201"/>
      <c r="F269" s="201"/>
      <c r="G269" s="201"/>
      <c r="H269" s="201"/>
      <c r="I269" s="202"/>
      <c r="J269" s="203"/>
      <c r="K269" s="204"/>
      <c r="L269" s="204"/>
      <c r="M269" s="205">
        <f t="shared" si="18"/>
        <v>0</v>
      </c>
      <c r="N269" s="206"/>
    </row>
    <row r="270" spans="2:14" ht="12.75">
      <c r="B270" s="200" t="s">
        <v>637</v>
      </c>
      <c r="C270" s="201" t="s">
        <v>638</v>
      </c>
      <c r="D270" s="201"/>
      <c r="E270" s="201"/>
      <c r="F270" s="201"/>
      <c r="G270" s="201"/>
      <c r="H270" s="201"/>
      <c r="I270" s="202"/>
      <c r="J270" s="203"/>
      <c r="K270" s="204"/>
      <c r="L270" s="204"/>
      <c r="M270" s="205">
        <f t="shared" si="18"/>
        <v>0</v>
      </c>
      <c r="N270" s="206"/>
    </row>
    <row r="271" spans="2:14" ht="12.75">
      <c r="B271" s="200" t="s">
        <v>639</v>
      </c>
      <c r="C271" s="201" t="s">
        <v>640</v>
      </c>
      <c r="D271" s="201"/>
      <c r="E271" s="201"/>
      <c r="F271" s="201"/>
      <c r="G271" s="201"/>
      <c r="H271" s="201"/>
      <c r="I271" s="202"/>
      <c r="J271" s="203"/>
      <c r="K271" s="204"/>
      <c r="L271" s="204"/>
      <c r="M271" s="205">
        <f t="shared" si="18"/>
        <v>0</v>
      </c>
      <c r="N271" s="206"/>
    </row>
    <row r="272" spans="2:14" ht="12.75">
      <c r="B272" s="200" t="s">
        <v>641</v>
      </c>
      <c r="C272" s="201" t="s">
        <v>642</v>
      </c>
      <c r="D272" s="201"/>
      <c r="E272" s="201"/>
      <c r="F272" s="201"/>
      <c r="G272" s="201"/>
      <c r="H272" s="201"/>
      <c r="I272" s="202"/>
      <c r="J272" s="203"/>
      <c r="K272" s="204"/>
      <c r="L272" s="204"/>
      <c r="M272" s="205">
        <f t="shared" si="18"/>
        <v>0</v>
      </c>
      <c r="N272" s="206"/>
    </row>
    <row r="273" spans="2:14" ht="12.75">
      <c r="B273" s="200" t="s">
        <v>643</v>
      </c>
      <c r="C273" s="201" t="s">
        <v>644</v>
      </c>
      <c r="D273" s="201"/>
      <c r="E273" s="201"/>
      <c r="F273" s="201"/>
      <c r="G273" s="201"/>
      <c r="H273" s="201"/>
      <c r="I273" s="202"/>
      <c r="J273" s="203"/>
      <c r="K273" s="204"/>
      <c r="L273" s="204"/>
      <c r="M273" s="205">
        <f t="shared" si="18"/>
        <v>0</v>
      </c>
      <c r="N273" s="206"/>
    </row>
    <row r="274" spans="2:14" ht="12.75">
      <c r="B274" s="200" t="s">
        <v>645</v>
      </c>
      <c r="C274" s="201" t="s">
        <v>646</v>
      </c>
      <c r="D274" s="201"/>
      <c r="E274" s="201"/>
      <c r="F274" s="201"/>
      <c r="G274" s="201"/>
      <c r="H274" s="201"/>
      <c r="I274" s="202"/>
      <c r="J274" s="203"/>
      <c r="K274" s="204"/>
      <c r="L274" s="204"/>
      <c r="M274" s="205">
        <f t="shared" si="18"/>
        <v>0</v>
      </c>
      <c r="N274" s="206"/>
    </row>
    <row r="275" spans="2:14" ht="12.75">
      <c r="B275" s="200" t="s">
        <v>647</v>
      </c>
      <c r="C275" s="201" t="s">
        <v>648</v>
      </c>
      <c r="D275" s="201"/>
      <c r="E275" s="201"/>
      <c r="F275" s="201"/>
      <c r="G275" s="201"/>
      <c r="H275" s="201"/>
      <c r="I275" s="202"/>
      <c r="J275" s="203"/>
      <c r="K275" s="204"/>
      <c r="L275" s="204"/>
      <c r="M275" s="205">
        <f t="shared" si="18"/>
        <v>0</v>
      </c>
      <c r="N275" s="206"/>
    </row>
    <row r="276" spans="2:14" ht="12.75">
      <c r="B276" s="200" t="s">
        <v>649</v>
      </c>
      <c r="C276" s="201" t="s">
        <v>650</v>
      </c>
      <c r="D276" s="201"/>
      <c r="E276" s="201"/>
      <c r="F276" s="201"/>
      <c r="G276" s="201"/>
      <c r="H276" s="201"/>
      <c r="I276" s="202"/>
      <c r="J276" s="203"/>
      <c r="K276" s="204"/>
      <c r="L276" s="204"/>
      <c r="M276" s="205">
        <f t="shared" si="18"/>
        <v>0</v>
      </c>
      <c r="N276" s="206"/>
    </row>
    <row r="277" spans="2:14" ht="12.75">
      <c r="B277" s="200" t="s">
        <v>651</v>
      </c>
      <c r="C277" s="201" t="s">
        <v>652</v>
      </c>
      <c r="D277" s="201"/>
      <c r="E277" s="201"/>
      <c r="F277" s="201"/>
      <c r="G277" s="201"/>
      <c r="H277" s="201"/>
      <c r="I277" s="202"/>
      <c r="J277" s="203"/>
      <c r="K277" s="204"/>
      <c r="L277" s="204"/>
      <c r="M277" s="205">
        <f t="shared" si="18"/>
        <v>0</v>
      </c>
      <c r="N277" s="206"/>
    </row>
    <row r="278" spans="2:14" ht="12.75">
      <c r="B278" s="200" t="s">
        <v>653</v>
      </c>
      <c r="C278" s="201" t="s">
        <v>654</v>
      </c>
      <c r="D278" s="201"/>
      <c r="E278" s="201"/>
      <c r="F278" s="201"/>
      <c r="G278" s="201"/>
      <c r="H278" s="201"/>
      <c r="I278" s="202"/>
      <c r="J278" s="203"/>
      <c r="K278" s="204"/>
      <c r="L278" s="204"/>
      <c r="M278" s="205">
        <f t="shared" si="18"/>
        <v>0</v>
      </c>
      <c r="N278" s="206"/>
    </row>
    <row r="279" spans="2:14" ht="12.75">
      <c r="B279" s="200" t="s">
        <v>655</v>
      </c>
      <c r="C279" s="201" t="s">
        <v>656</v>
      </c>
      <c r="D279" s="201"/>
      <c r="E279" s="201"/>
      <c r="F279" s="201"/>
      <c r="G279" s="201"/>
      <c r="H279" s="201"/>
      <c r="I279" s="202"/>
      <c r="J279" s="203"/>
      <c r="K279" s="204"/>
      <c r="L279" s="204"/>
      <c r="M279" s="205">
        <f t="shared" si="18"/>
        <v>0</v>
      </c>
      <c r="N279" s="206"/>
    </row>
    <row r="280" spans="2:14" ht="12.75">
      <c r="B280" s="200" t="s">
        <v>657</v>
      </c>
      <c r="C280" s="207"/>
      <c r="D280" s="207"/>
      <c r="E280" s="207"/>
      <c r="F280" s="207"/>
      <c r="G280" s="207"/>
      <c r="H280" s="207"/>
      <c r="I280" s="208"/>
      <c r="J280" s="203"/>
      <c r="K280" s="204"/>
      <c r="L280" s="204"/>
      <c r="M280" s="205">
        <f t="shared" si="18"/>
        <v>0</v>
      </c>
      <c r="N280" s="206"/>
    </row>
    <row r="281" spans="2:14" ht="12.75">
      <c r="B281" s="200" t="s">
        <v>658</v>
      </c>
      <c r="C281" s="207"/>
      <c r="D281" s="207"/>
      <c r="E281" s="207"/>
      <c r="F281" s="207"/>
      <c r="G281" s="207"/>
      <c r="H281" s="207"/>
      <c r="I281" s="208"/>
      <c r="J281" s="203"/>
      <c r="K281" s="204"/>
      <c r="L281" s="204"/>
      <c r="M281" s="205">
        <f t="shared" si="18"/>
        <v>0</v>
      </c>
      <c r="N281" s="206"/>
    </row>
    <row r="282" spans="2:14" ht="12.75">
      <c r="B282" s="200"/>
      <c r="C282" s="201"/>
      <c r="D282" s="201"/>
      <c r="E282" s="201"/>
      <c r="F282" s="201"/>
      <c r="G282" s="201"/>
      <c r="H282" s="201"/>
      <c r="I282" s="202"/>
      <c r="J282" s="216"/>
      <c r="K282" s="216"/>
      <c r="L282" s="216"/>
      <c r="M282" s="216"/>
      <c r="N282" s="206"/>
    </row>
    <row r="283" spans="2:14" ht="12.75">
      <c r="B283" s="232" t="s">
        <v>201</v>
      </c>
      <c r="C283" s="218" t="s">
        <v>659</v>
      </c>
      <c r="D283" s="201"/>
      <c r="E283" s="216"/>
      <c r="F283" s="201"/>
      <c r="G283" s="201"/>
      <c r="H283" s="201"/>
      <c r="I283" s="202"/>
      <c r="J283" s="216"/>
      <c r="K283" s="216"/>
      <c r="L283" s="216"/>
      <c r="M283" s="216"/>
      <c r="N283" s="206"/>
    </row>
    <row r="284" spans="2:14" ht="12.75">
      <c r="B284" s="200" t="s">
        <v>660</v>
      </c>
      <c r="C284" s="201" t="s">
        <v>661</v>
      </c>
      <c r="D284" s="201"/>
      <c r="E284" s="216"/>
      <c r="F284" s="201"/>
      <c r="G284" s="201"/>
      <c r="H284" s="201"/>
      <c r="I284" s="202"/>
      <c r="J284" s="203"/>
      <c r="K284" s="204"/>
      <c r="L284" s="204"/>
      <c r="M284" s="205">
        <f aca="true" t="shared" si="19" ref="M284:M290">L284*K284</f>
        <v>0</v>
      </c>
      <c r="N284" s="206"/>
    </row>
    <row r="285" spans="2:14" ht="12.75">
      <c r="B285" s="200" t="s">
        <v>662</v>
      </c>
      <c r="C285" s="201" t="s">
        <v>663</v>
      </c>
      <c r="D285" s="201"/>
      <c r="E285" s="201"/>
      <c r="F285" s="201"/>
      <c r="G285" s="201"/>
      <c r="H285" s="201"/>
      <c r="I285" s="202"/>
      <c r="J285" s="203"/>
      <c r="K285" s="204"/>
      <c r="L285" s="204"/>
      <c r="M285" s="205">
        <f t="shared" si="19"/>
        <v>0</v>
      </c>
      <c r="N285" s="206"/>
    </row>
    <row r="286" spans="2:14" ht="12.75">
      <c r="B286" s="200" t="s">
        <v>664</v>
      </c>
      <c r="C286" s="201" t="s">
        <v>665</v>
      </c>
      <c r="D286" s="201"/>
      <c r="E286" s="201"/>
      <c r="F286" s="201"/>
      <c r="G286" s="201"/>
      <c r="H286" s="201"/>
      <c r="I286" s="202"/>
      <c r="J286" s="203"/>
      <c r="K286" s="204"/>
      <c r="L286" s="204"/>
      <c r="M286" s="205">
        <f t="shared" si="19"/>
        <v>0</v>
      </c>
      <c r="N286" s="206"/>
    </row>
    <row r="287" spans="2:14" ht="12.75">
      <c r="B287" s="200" t="s">
        <v>666</v>
      </c>
      <c r="C287" s="201" t="s">
        <v>667</v>
      </c>
      <c r="D287" s="201"/>
      <c r="E287" s="201"/>
      <c r="F287" s="201"/>
      <c r="G287" s="201"/>
      <c r="H287" s="201"/>
      <c r="I287" s="202"/>
      <c r="J287" s="203"/>
      <c r="K287" s="204"/>
      <c r="L287" s="204"/>
      <c r="M287" s="205">
        <f t="shared" si="19"/>
        <v>0</v>
      </c>
      <c r="N287" s="206"/>
    </row>
    <row r="288" spans="2:14" ht="12.75">
      <c r="B288" s="200" t="s">
        <v>668</v>
      </c>
      <c r="C288" s="201" t="s">
        <v>669</v>
      </c>
      <c r="D288" s="201"/>
      <c r="E288" s="201"/>
      <c r="F288" s="201"/>
      <c r="G288" s="201"/>
      <c r="H288" s="201"/>
      <c r="I288" s="202"/>
      <c r="J288" s="203"/>
      <c r="K288" s="204"/>
      <c r="L288" s="204"/>
      <c r="M288" s="205">
        <f t="shared" si="19"/>
        <v>0</v>
      </c>
      <c r="N288" s="206"/>
    </row>
    <row r="289" spans="2:14" ht="12.75">
      <c r="B289" s="200" t="s">
        <v>670</v>
      </c>
      <c r="C289" s="207"/>
      <c r="D289" s="207"/>
      <c r="E289" s="207"/>
      <c r="F289" s="207"/>
      <c r="G289" s="207"/>
      <c r="H289" s="207"/>
      <c r="I289" s="208"/>
      <c r="J289" s="203"/>
      <c r="K289" s="204"/>
      <c r="L289" s="204"/>
      <c r="M289" s="205">
        <f t="shared" si="19"/>
        <v>0</v>
      </c>
      <c r="N289" s="206"/>
    </row>
    <row r="290" spans="2:14" ht="12.75">
      <c r="B290" s="200" t="s">
        <v>671</v>
      </c>
      <c r="C290" s="207"/>
      <c r="D290" s="207"/>
      <c r="E290" s="207"/>
      <c r="F290" s="207"/>
      <c r="G290" s="207"/>
      <c r="H290" s="207"/>
      <c r="I290" s="208"/>
      <c r="J290" s="203"/>
      <c r="K290" s="204"/>
      <c r="L290" s="204"/>
      <c r="M290" s="205">
        <f t="shared" si="19"/>
        <v>0</v>
      </c>
      <c r="N290" s="206"/>
    </row>
    <row r="291" spans="2:14" ht="12.75">
      <c r="B291" s="200"/>
      <c r="C291" s="201"/>
      <c r="D291" s="201"/>
      <c r="E291" s="201"/>
      <c r="F291" s="201"/>
      <c r="G291" s="201"/>
      <c r="H291" s="201"/>
      <c r="I291" s="202"/>
      <c r="J291" s="216"/>
      <c r="K291" s="216"/>
      <c r="L291" s="216"/>
      <c r="M291" s="216"/>
      <c r="N291" s="206"/>
    </row>
    <row r="292" spans="2:14" ht="12.75">
      <c r="B292" s="232" t="s">
        <v>203</v>
      </c>
      <c r="C292" s="218" t="s">
        <v>672</v>
      </c>
      <c r="D292" s="201"/>
      <c r="E292" s="201"/>
      <c r="F292" s="201"/>
      <c r="G292" s="201"/>
      <c r="H292" s="201"/>
      <c r="I292" s="202"/>
      <c r="J292" s="216"/>
      <c r="K292" s="216"/>
      <c r="L292" s="216"/>
      <c r="M292" s="216"/>
      <c r="N292" s="206"/>
    </row>
    <row r="293" spans="2:14" ht="12.75">
      <c r="B293" s="200" t="s">
        <v>673</v>
      </c>
      <c r="C293" s="201" t="s">
        <v>663</v>
      </c>
      <c r="D293" s="201"/>
      <c r="E293" s="201"/>
      <c r="F293" s="201"/>
      <c r="G293" s="201"/>
      <c r="H293" s="201"/>
      <c r="I293" s="202"/>
      <c r="J293" s="203"/>
      <c r="K293" s="204"/>
      <c r="L293" s="204"/>
      <c r="M293" s="205">
        <f aca="true" t="shared" si="20" ref="M293:M298">L293*K293</f>
        <v>0</v>
      </c>
      <c r="N293" s="206"/>
    </row>
    <row r="294" spans="2:14" ht="12.75">
      <c r="B294" s="200" t="s">
        <v>674</v>
      </c>
      <c r="C294" s="201" t="s">
        <v>675</v>
      </c>
      <c r="D294" s="201"/>
      <c r="E294" s="201"/>
      <c r="F294" s="201"/>
      <c r="G294" s="201"/>
      <c r="H294" s="201"/>
      <c r="I294" s="202"/>
      <c r="J294" s="203"/>
      <c r="K294" s="204"/>
      <c r="L294" s="204"/>
      <c r="M294" s="205">
        <f t="shared" si="20"/>
        <v>0</v>
      </c>
      <c r="N294" s="206"/>
    </row>
    <row r="295" spans="2:14" ht="12.75">
      <c r="B295" s="200" t="s">
        <v>676</v>
      </c>
      <c r="C295" s="201" t="s">
        <v>667</v>
      </c>
      <c r="D295" s="201"/>
      <c r="E295" s="201"/>
      <c r="F295" s="201"/>
      <c r="G295" s="201"/>
      <c r="H295" s="201"/>
      <c r="I295" s="202"/>
      <c r="J295" s="203"/>
      <c r="K295" s="204"/>
      <c r="L295" s="204"/>
      <c r="M295" s="205">
        <f t="shared" si="20"/>
        <v>0</v>
      </c>
      <c r="N295" s="206"/>
    </row>
    <row r="296" spans="2:14" ht="12.75">
      <c r="B296" s="200" t="s">
        <v>677</v>
      </c>
      <c r="C296" s="201" t="s">
        <v>678</v>
      </c>
      <c r="D296" s="201"/>
      <c r="E296" s="201"/>
      <c r="F296" s="201"/>
      <c r="G296" s="201"/>
      <c r="H296" s="201"/>
      <c r="I296" s="202"/>
      <c r="J296" s="203"/>
      <c r="K296" s="204"/>
      <c r="L296" s="204"/>
      <c r="M296" s="205">
        <f t="shared" si="20"/>
        <v>0</v>
      </c>
      <c r="N296" s="206"/>
    </row>
    <row r="297" spans="2:14" ht="12.75">
      <c r="B297" s="200" t="s">
        <v>679</v>
      </c>
      <c r="C297" s="207"/>
      <c r="D297" s="207"/>
      <c r="E297" s="207"/>
      <c r="F297" s="207"/>
      <c r="G297" s="207"/>
      <c r="H297" s="207"/>
      <c r="I297" s="208"/>
      <c r="J297" s="203"/>
      <c r="K297" s="204"/>
      <c r="L297" s="204"/>
      <c r="M297" s="205">
        <f t="shared" si="20"/>
        <v>0</v>
      </c>
      <c r="N297" s="206"/>
    </row>
    <row r="298" spans="2:14" ht="12.75">
      <c r="B298" s="200" t="s">
        <v>680</v>
      </c>
      <c r="C298" s="207"/>
      <c r="D298" s="207"/>
      <c r="E298" s="207"/>
      <c r="F298" s="207"/>
      <c r="G298" s="207"/>
      <c r="H298" s="207"/>
      <c r="I298" s="208"/>
      <c r="J298" s="203"/>
      <c r="K298" s="204"/>
      <c r="L298" s="204"/>
      <c r="M298" s="205">
        <f t="shared" si="20"/>
        <v>0</v>
      </c>
      <c r="N298" s="206"/>
    </row>
    <row r="299" spans="2:14" ht="12.75">
      <c r="B299" s="200"/>
      <c r="C299" s="201"/>
      <c r="D299" s="201"/>
      <c r="E299" s="201"/>
      <c r="F299" s="201"/>
      <c r="G299" s="201"/>
      <c r="H299" s="201"/>
      <c r="I299" s="202"/>
      <c r="J299" s="216"/>
      <c r="K299" s="216"/>
      <c r="L299" s="216"/>
      <c r="M299" s="216"/>
      <c r="N299" s="206"/>
    </row>
    <row r="300" spans="2:14" ht="12.75">
      <c r="B300" s="232" t="s">
        <v>205</v>
      </c>
      <c r="C300" s="218" t="s">
        <v>681</v>
      </c>
      <c r="D300" s="201"/>
      <c r="E300" s="201"/>
      <c r="F300" s="201"/>
      <c r="G300" s="201"/>
      <c r="H300" s="201"/>
      <c r="I300" s="202"/>
      <c r="J300" s="216"/>
      <c r="K300" s="216"/>
      <c r="L300" s="216"/>
      <c r="M300" s="216"/>
      <c r="N300" s="206"/>
    </row>
    <row r="301" spans="2:14" ht="12.75">
      <c r="B301" s="200" t="s">
        <v>682</v>
      </c>
      <c r="C301" s="201" t="s">
        <v>665</v>
      </c>
      <c r="D301" s="201"/>
      <c r="E301" s="201"/>
      <c r="F301" s="201"/>
      <c r="G301" s="201"/>
      <c r="H301" s="201"/>
      <c r="I301" s="202"/>
      <c r="J301" s="203"/>
      <c r="K301" s="204"/>
      <c r="L301" s="204"/>
      <c r="M301" s="205">
        <f>L301*K301</f>
        <v>0</v>
      </c>
      <c r="N301" s="206"/>
    </row>
    <row r="302" spans="2:14" ht="12.75">
      <c r="B302" s="200" t="s">
        <v>683</v>
      </c>
      <c r="C302" s="201" t="s">
        <v>667</v>
      </c>
      <c r="D302" s="201"/>
      <c r="E302" s="201"/>
      <c r="F302" s="201"/>
      <c r="G302" s="201"/>
      <c r="H302" s="201"/>
      <c r="I302" s="202"/>
      <c r="J302" s="203"/>
      <c r="K302" s="204"/>
      <c r="L302" s="204"/>
      <c r="M302" s="205">
        <f>L302*K302</f>
        <v>0</v>
      </c>
      <c r="N302" s="206"/>
    </row>
    <row r="303" spans="2:14" ht="12.75">
      <c r="B303" s="200" t="s">
        <v>684</v>
      </c>
      <c r="C303" s="201" t="s">
        <v>685</v>
      </c>
      <c r="D303" s="201"/>
      <c r="E303" s="201"/>
      <c r="F303" s="201"/>
      <c r="G303" s="201"/>
      <c r="H303" s="201"/>
      <c r="I303" s="202"/>
      <c r="J303" s="203"/>
      <c r="K303" s="204"/>
      <c r="L303" s="204"/>
      <c r="M303" s="205">
        <f>L303*K303</f>
        <v>0</v>
      </c>
      <c r="N303" s="206"/>
    </row>
    <row r="304" spans="2:14" ht="12.75">
      <c r="B304" s="200" t="s">
        <v>686</v>
      </c>
      <c r="C304" s="201" t="s">
        <v>687</v>
      </c>
      <c r="D304" s="201"/>
      <c r="E304" s="201"/>
      <c r="F304" s="201"/>
      <c r="G304" s="201"/>
      <c r="H304" s="201"/>
      <c r="I304" s="202"/>
      <c r="J304" s="203"/>
      <c r="K304" s="204"/>
      <c r="L304" s="204"/>
      <c r="M304" s="205">
        <f>L304*K304</f>
        <v>0</v>
      </c>
      <c r="N304" s="206"/>
    </row>
    <row r="305" spans="2:14" ht="12.75">
      <c r="B305" s="200" t="s">
        <v>688</v>
      </c>
      <c r="C305" s="207"/>
      <c r="D305" s="207"/>
      <c r="E305" s="207"/>
      <c r="F305" s="207"/>
      <c r="G305" s="207"/>
      <c r="H305" s="207"/>
      <c r="I305" s="208"/>
      <c r="J305" s="203"/>
      <c r="K305" s="204"/>
      <c r="L305" s="204"/>
      <c r="M305" s="205">
        <f>L305*K305</f>
        <v>0</v>
      </c>
      <c r="N305" s="206"/>
    </row>
    <row r="306" spans="2:14" ht="12.75">
      <c r="B306" s="200"/>
      <c r="C306" s="201"/>
      <c r="D306" s="201"/>
      <c r="E306" s="201"/>
      <c r="F306" s="201"/>
      <c r="G306" s="201"/>
      <c r="H306" s="201"/>
      <c r="I306" s="202"/>
      <c r="J306" s="216"/>
      <c r="K306" s="216"/>
      <c r="L306" s="216"/>
      <c r="M306" s="216"/>
      <c r="N306" s="206"/>
    </row>
    <row r="307" spans="2:14" ht="12.75">
      <c r="B307" s="232" t="s">
        <v>207</v>
      </c>
      <c r="C307" s="218" t="s">
        <v>689</v>
      </c>
      <c r="D307" s="201"/>
      <c r="E307" s="201"/>
      <c r="F307" s="201"/>
      <c r="G307" s="201"/>
      <c r="H307" s="201"/>
      <c r="I307" s="202"/>
      <c r="J307" s="216"/>
      <c r="K307" s="216"/>
      <c r="L307" s="216"/>
      <c r="M307" s="216"/>
      <c r="N307" s="206"/>
    </row>
    <row r="308" spans="2:14" ht="12.75">
      <c r="B308" s="200" t="s">
        <v>690</v>
      </c>
      <c r="C308" s="201" t="s">
        <v>665</v>
      </c>
      <c r="D308" s="201"/>
      <c r="E308" s="201"/>
      <c r="F308" s="201"/>
      <c r="G308" s="201"/>
      <c r="H308" s="201"/>
      <c r="I308" s="202"/>
      <c r="J308" s="203"/>
      <c r="K308" s="204"/>
      <c r="L308" s="204"/>
      <c r="M308" s="205">
        <f aca="true" t="shared" si="21" ref="M308:M314">L308*K308</f>
        <v>0</v>
      </c>
      <c r="N308" s="206"/>
    </row>
    <row r="309" spans="2:14" ht="12.75">
      <c r="B309" s="200" t="s">
        <v>691</v>
      </c>
      <c r="C309" s="201" t="s">
        <v>692</v>
      </c>
      <c r="D309" s="201"/>
      <c r="E309" s="201"/>
      <c r="F309" s="201"/>
      <c r="G309" s="201"/>
      <c r="H309" s="201"/>
      <c r="I309" s="202"/>
      <c r="J309" s="203"/>
      <c r="K309" s="204"/>
      <c r="L309" s="204"/>
      <c r="M309" s="205">
        <f t="shared" si="21"/>
        <v>0</v>
      </c>
      <c r="N309" s="206"/>
    </row>
    <row r="310" spans="2:14" ht="12.75">
      <c r="B310" s="200" t="s">
        <v>693</v>
      </c>
      <c r="C310" s="201" t="s">
        <v>694</v>
      </c>
      <c r="D310" s="201"/>
      <c r="E310" s="201"/>
      <c r="F310" s="201"/>
      <c r="G310" s="201"/>
      <c r="H310" s="201"/>
      <c r="I310" s="202"/>
      <c r="J310" s="203"/>
      <c r="K310" s="204"/>
      <c r="L310" s="204"/>
      <c r="M310" s="205">
        <f t="shared" si="21"/>
        <v>0</v>
      </c>
      <c r="N310" s="206"/>
    </row>
    <row r="311" spans="2:14" ht="12.75">
      <c r="B311" s="200" t="s">
        <v>695</v>
      </c>
      <c r="C311" s="201" t="s">
        <v>696</v>
      </c>
      <c r="D311" s="201"/>
      <c r="E311" s="201"/>
      <c r="F311" s="201"/>
      <c r="G311" s="201"/>
      <c r="H311" s="201"/>
      <c r="I311" s="202"/>
      <c r="J311" s="203"/>
      <c r="K311" s="204"/>
      <c r="L311" s="204"/>
      <c r="M311" s="205">
        <f t="shared" si="21"/>
        <v>0</v>
      </c>
      <c r="N311" s="206"/>
    </row>
    <row r="312" spans="2:14" ht="12.75">
      <c r="B312" s="200" t="s">
        <v>697</v>
      </c>
      <c r="C312" s="201" t="s">
        <v>698</v>
      </c>
      <c r="D312" s="201"/>
      <c r="E312" s="201"/>
      <c r="F312" s="201"/>
      <c r="G312" s="201"/>
      <c r="H312" s="201"/>
      <c r="I312" s="202"/>
      <c r="J312" s="203"/>
      <c r="K312" s="204"/>
      <c r="L312" s="204"/>
      <c r="M312" s="205">
        <f t="shared" si="21"/>
        <v>0</v>
      </c>
      <c r="N312" s="206"/>
    </row>
    <row r="313" spans="2:14" ht="12.75">
      <c r="B313" s="200" t="s">
        <v>699</v>
      </c>
      <c r="C313" s="201" t="s">
        <v>700</v>
      </c>
      <c r="D313" s="201"/>
      <c r="E313" s="201"/>
      <c r="F313" s="201"/>
      <c r="G313" s="201"/>
      <c r="H313" s="201"/>
      <c r="I313" s="202"/>
      <c r="J313" s="203"/>
      <c r="K313" s="204"/>
      <c r="L313" s="204"/>
      <c r="M313" s="205">
        <f t="shared" si="21"/>
        <v>0</v>
      </c>
      <c r="N313" s="206"/>
    </row>
    <row r="314" spans="2:14" ht="12.75">
      <c r="B314" s="200" t="s">
        <v>701</v>
      </c>
      <c r="C314" s="207"/>
      <c r="D314" s="207"/>
      <c r="E314" s="207"/>
      <c r="F314" s="207"/>
      <c r="G314" s="207"/>
      <c r="H314" s="207"/>
      <c r="I314" s="208"/>
      <c r="J314" s="203"/>
      <c r="K314" s="204"/>
      <c r="L314" s="204"/>
      <c r="M314" s="205">
        <f t="shared" si="21"/>
        <v>0</v>
      </c>
      <c r="N314" s="206"/>
    </row>
    <row r="315" spans="2:14" ht="12.75">
      <c r="B315" s="200"/>
      <c r="C315" s="201"/>
      <c r="D315" s="201"/>
      <c r="E315" s="201"/>
      <c r="F315" s="201"/>
      <c r="G315" s="201"/>
      <c r="H315" s="201"/>
      <c r="I315" s="202"/>
      <c r="J315" s="216"/>
      <c r="K315" s="216"/>
      <c r="L315" s="216"/>
      <c r="M315" s="216"/>
      <c r="N315" s="206"/>
    </row>
    <row r="316" spans="2:14" ht="12.75">
      <c r="B316" s="232" t="s">
        <v>209</v>
      </c>
      <c r="C316" s="218" t="s">
        <v>702</v>
      </c>
      <c r="D316" s="201"/>
      <c r="E316" s="201"/>
      <c r="F316" s="201"/>
      <c r="G316" s="201"/>
      <c r="H316" s="201"/>
      <c r="I316" s="202"/>
      <c r="J316" s="216"/>
      <c r="K316" s="216"/>
      <c r="L316" s="216"/>
      <c r="M316" s="216"/>
      <c r="N316" s="206"/>
    </row>
    <row r="317" spans="2:14" ht="12.75">
      <c r="B317" s="200" t="s">
        <v>703</v>
      </c>
      <c r="C317" s="201" t="s">
        <v>704</v>
      </c>
      <c r="D317" s="201"/>
      <c r="E317" s="201"/>
      <c r="F317" s="201"/>
      <c r="G317" s="201"/>
      <c r="H317" s="201"/>
      <c r="I317" s="202"/>
      <c r="J317" s="203"/>
      <c r="K317" s="204"/>
      <c r="L317" s="204"/>
      <c r="M317" s="205">
        <f aca="true" t="shared" si="22" ref="M317:M324">L317*K317</f>
        <v>0</v>
      </c>
      <c r="N317" s="206"/>
    </row>
    <row r="318" spans="2:14" ht="12.75">
      <c r="B318" s="200" t="s">
        <v>705</v>
      </c>
      <c r="C318" s="201" t="s">
        <v>706</v>
      </c>
      <c r="D318" s="201"/>
      <c r="E318" s="201"/>
      <c r="F318" s="201"/>
      <c r="G318" s="201"/>
      <c r="H318" s="201"/>
      <c r="I318" s="202"/>
      <c r="J318" s="203"/>
      <c r="K318" s="204"/>
      <c r="L318" s="204"/>
      <c r="M318" s="205">
        <f t="shared" si="22"/>
        <v>0</v>
      </c>
      <c r="N318" s="206"/>
    </row>
    <row r="319" spans="2:14" ht="12.75">
      <c r="B319" s="200" t="s">
        <v>707</v>
      </c>
      <c r="C319" s="201" t="s">
        <v>708</v>
      </c>
      <c r="D319" s="201"/>
      <c r="E319" s="201"/>
      <c r="F319" s="201"/>
      <c r="G319" s="201"/>
      <c r="H319" s="201"/>
      <c r="I319" s="202"/>
      <c r="J319" s="203"/>
      <c r="K319" s="204"/>
      <c r="L319" s="204"/>
      <c r="M319" s="205">
        <f t="shared" si="22"/>
        <v>0</v>
      </c>
      <c r="N319" s="206"/>
    </row>
    <row r="320" spans="2:14" ht="12.75">
      <c r="B320" s="200" t="s">
        <v>709</v>
      </c>
      <c r="C320" s="201" t="s">
        <v>710</v>
      </c>
      <c r="D320" s="201"/>
      <c r="E320" s="201"/>
      <c r="F320" s="201"/>
      <c r="G320" s="201"/>
      <c r="H320" s="201"/>
      <c r="I320" s="202"/>
      <c r="J320" s="203"/>
      <c r="K320" s="204"/>
      <c r="L320" s="204"/>
      <c r="M320" s="205">
        <f t="shared" si="22"/>
        <v>0</v>
      </c>
      <c r="N320" s="206"/>
    </row>
    <row r="321" spans="2:14" ht="12.75">
      <c r="B321" s="200" t="s">
        <v>711</v>
      </c>
      <c r="C321" s="201" t="s">
        <v>712</v>
      </c>
      <c r="D321" s="201"/>
      <c r="E321" s="201"/>
      <c r="F321" s="201"/>
      <c r="G321" s="201"/>
      <c r="H321" s="201"/>
      <c r="I321" s="202"/>
      <c r="J321" s="203"/>
      <c r="K321" s="204"/>
      <c r="L321" s="204"/>
      <c r="M321" s="205">
        <f t="shared" si="22"/>
        <v>0</v>
      </c>
      <c r="N321" s="206"/>
    </row>
    <row r="322" spans="2:14" ht="12.75">
      <c r="B322" s="200" t="s">
        <v>713</v>
      </c>
      <c r="C322" s="201" t="s">
        <v>714</v>
      </c>
      <c r="D322" s="201"/>
      <c r="E322" s="216"/>
      <c r="F322" s="201"/>
      <c r="G322" s="201"/>
      <c r="H322" s="201"/>
      <c r="I322" s="202"/>
      <c r="J322" s="203"/>
      <c r="K322" s="204"/>
      <c r="L322" s="204"/>
      <c r="M322" s="205">
        <f t="shared" si="22"/>
        <v>0</v>
      </c>
      <c r="N322" s="206"/>
    </row>
    <row r="323" spans="2:14" ht="12.75">
      <c r="B323" s="200" t="s">
        <v>715</v>
      </c>
      <c r="C323" s="207"/>
      <c r="D323" s="207"/>
      <c r="E323" s="207"/>
      <c r="F323" s="207"/>
      <c r="G323" s="207"/>
      <c r="H323" s="207"/>
      <c r="I323" s="208"/>
      <c r="J323" s="203"/>
      <c r="K323" s="204"/>
      <c r="L323" s="204"/>
      <c r="M323" s="205">
        <f t="shared" si="22"/>
        <v>0</v>
      </c>
      <c r="N323" s="206"/>
    </row>
    <row r="324" spans="2:14" ht="12.75">
      <c r="B324" s="200" t="s">
        <v>716</v>
      </c>
      <c r="C324" s="207"/>
      <c r="D324" s="207"/>
      <c r="E324" s="207"/>
      <c r="F324" s="207"/>
      <c r="G324" s="207"/>
      <c r="H324" s="207"/>
      <c r="I324" s="208"/>
      <c r="J324" s="203"/>
      <c r="K324" s="204"/>
      <c r="L324" s="204"/>
      <c r="M324" s="205">
        <f t="shared" si="22"/>
        <v>0</v>
      </c>
      <c r="N324" s="206"/>
    </row>
    <row r="325" spans="2:14" ht="12.75">
      <c r="B325" s="200"/>
      <c r="C325" s="201"/>
      <c r="D325" s="201"/>
      <c r="E325" s="201"/>
      <c r="F325" s="201"/>
      <c r="G325" s="201"/>
      <c r="H325" s="201"/>
      <c r="I325" s="202"/>
      <c r="J325" s="216"/>
      <c r="K325" s="216"/>
      <c r="L325" s="216"/>
      <c r="M325" s="216"/>
      <c r="N325" s="206"/>
    </row>
    <row r="326" spans="2:14" ht="12.75">
      <c r="B326" s="232" t="s">
        <v>211</v>
      </c>
      <c r="C326" s="218" t="s">
        <v>717</v>
      </c>
      <c r="D326" s="201"/>
      <c r="E326" s="201"/>
      <c r="F326" s="201"/>
      <c r="G326" s="201"/>
      <c r="H326" s="201"/>
      <c r="I326" s="202"/>
      <c r="J326" s="216"/>
      <c r="K326" s="216"/>
      <c r="L326" s="216"/>
      <c r="M326" s="216"/>
      <c r="N326" s="206"/>
    </row>
    <row r="327" spans="2:14" ht="12.75">
      <c r="B327" s="200" t="s">
        <v>718</v>
      </c>
      <c r="C327" s="201" t="s">
        <v>719</v>
      </c>
      <c r="D327" s="201"/>
      <c r="E327" s="201"/>
      <c r="F327" s="201"/>
      <c r="G327" s="201"/>
      <c r="H327" s="201"/>
      <c r="I327" s="202"/>
      <c r="J327" s="203"/>
      <c r="K327" s="204"/>
      <c r="L327" s="204"/>
      <c r="M327" s="205">
        <f>L327*K327</f>
        <v>0</v>
      </c>
      <c r="N327" s="206"/>
    </row>
    <row r="328" spans="2:14" ht="12.75">
      <c r="B328" s="200" t="s">
        <v>720</v>
      </c>
      <c r="C328" s="201" t="s">
        <v>721</v>
      </c>
      <c r="D328" s="201"/>
      <c r="E328" s="201"/>
      <c r="F328" s="201"/>
      <c r="G328" s="201"/>
      <c r="H328" s="201"/>
      <c r="I328" s="202"/>
      <c r="J328" s="203"/>
      <c r="K328" s="204"/>
      <c r="L328" s="204"/>
      <c r="M328" s="205">
        <f>L328*K328</f>
        <v>0</v>
      </c>
      <c r="N328" s="206"/>
    </row>
    <row r="329" spans="2:14" ht="12.75">
      <c r="B329" s="200" t="s">
        <v>722</v>
      </c>
      <c r="C329" s="201" t="s">
        <v>723</v>
      </c>
      <c r="D329" s="201"/>
      <c r="E329" s="201"/>
      <c r="F329" s="201"/>
      <c r="G329" s="201"/>
      <c r="H329" s="201"/>
      <c r="I329" s="202"/>
      <c r="J329" s="203"/>
      <c r="K329" s="204"/>
      <c r="L329" s="204"/>
      <c r="M329" s="205">
        <f>L329*K329</f>
        <v>0</v>
      </c>
      <c r="N329" s="206"/>
    </row>
    <row r="330" spans="2:14" ht="12.75">
      <c r="B330" s="200" t="s">
        <v>724</v>
      </c>
      <c r="C330" s="207"/>
      <c r="D330" s="207"/>
      <c r="E330" s="207"/>
      <c r="F330" s="207"/>
      <c r="G330" s="207"/>
      <c r="H330" s="207"/>
      <c r="I330" s="208"/>
      <c r="J330" s="203"/>
      <c r="K330" s="204"/>
      <c r="L330" s="204"/>
      <c r="M330" s="205">
        <f>L330*K330</f>
        <v>0</v>
      </c>
      <c r="N330" s="206"/>
    </row>
    <row r="331" spans="2:14" ht="12.75">
      <c r="B331" s="200" t="s">
        <v>725</v>
      </c>
      <c r="C331" s="207"/>
      <c r="D331" s="207"/>
      <c r="E331" s="207"/>
      <c r="F331" s="207"/>
      <c r="G331" s="207"/>
      <c r="H331" s="207"/>
      <c r="I331" s="208"/>
      <c r="J331" s="203"/>
      <c r="K331" s="204"/>
      <c r="L331" s="204"/>
      <c r="M331" s="205">
        <f>L331*K331</f>
        <v>0</v>
      </c>
      <c r="N331" s="206"/>
    </row>
    <row r="332" spans="2:14" ht="12.75">
      <c r="B332" s="200"/>
      <c r="C332" s="201"/>
      <c r="D332" s="201"/>
      <c r="E332" s="201"/>
      <c r="F332" s="201"/>
      <c r="G332" s="201"/>
      <c r="H332" s="201"/>
      <c r="I332" s="202"/>
      <c r="J332" s="216"/>
      <c r="K332" s="216"/>
      <c r="L332" s="216"/>
      <c r="M332" s="216"/>
      <c r="N332" s="206"/>
    </row>
    <row r="333" spans="2:14" ht="12.75">
      <c r="B333" s="232" t="s">
        <v>213</v>
      </c>
      <c r="C333" s="218" t="s">
        <v>726</v>
      </c>
      <c r="D333" s="201"/>
      <c r="E333" s="201"/>
      <c r="F333" s="201"/>
      <c r="G333" s="201"/>
      <c r="H333" s="201"/>
      <c r="I333" s="202"/>
      <c r="J333" s="216"/>
      <c r="K333" s="216"/>
      <c r="L333" s="216"/>
      <c r="M333" s="216"/>
      <c r="N333" s="206"/>
    </row>
    <row r="334" spans="2:14" ht="12.75">
      <c r="B334" s="200" t="s">
        <v>727</v>
      </c>
      <c r="C334" s="201" t="s">
        <v>728</v>
      </c>
      <c r="D334" s="201"/>
      <c r="E334" s="201"/>
      <c r="F334" s="201"/>
      <c r="G334" s="201"/>
      <c r="H334" s="201"/>
      <c r="I334" s="202"/>
      <c r="J334" s="203"/>
      <c r="K334" s="204"/>
      <c r="L334" s="204"/>
      <c r="M334" s="205">
        <f aca="true" t="shared" si="23" ref="M334:M346">L334*K334</f>
        <v>0</v>
      </c>
      <c r="N334" s="206"/>
    </row>
    <row r="335" spans="2:14" ht="12.75">
      <c r="B335" s="200" t="s">
        <v>729</v>
      </c>
      <c r="C335" s="201" t="s">
        <v>730</v>
      </c>
      <c r="D335" s="201"/>
      <c r="E335" s="201"/>
      <c r="F335" s="201"/>
      <c r="G335" s="201"/>
      <c r="H335" s="201"/>
      <c r="I335" s="202"/>
      <c r="J335" s="203"/>
      <c r="K335" s="204"/>
      <c r="L335" s="204"/>
      <c r="M335" s="205">
        <f t="shared" si="23"/>
        <v>0</v>
      </c>
      <c r="N335" s="206"/>
    </row>
    <row r="336" spans="2:14" ht="12.75">
      <c r="B336" s="200" t="s">
        <v>731</v>
      </c>
      <c r="C336" s="201" t="s">
        <v>732</v>
      </c>
      <c r="D336" s="201"/>
      <c r="E336" s="201"/>
      <c r="F336" s="201"/>
      <c r="G336" s="201"/>
      <c r="H336" s="201"/>
      <c r="I336" s="202"/>
      <c r="J336" s="203"/>
      <c r="K336" s="204"/>
      <c r="L336" s="204"/>
      <c r="M336" s="205">
        <f t="shared" si="23"/>
        <v>0</v>
      </c>
      <c r="N336" s="206"/>
    </row>
    <row r="337" spans="2:14" ht="12.75">
      <c r="B337" s="200" t="s">
        <v>733</v>
      </c>
      <c r="C337" s="201" t="s">
        <v>734</v>
      </c>
      <c r="D337" s="201"/>
      <c r="E337" s="201"/>
      <c r="F337" s="201"/>
      <c r="G337" s="201"/>
      <c r="H337" s="201"/>
      <c r="I337" s="202"/>
      <c r="J337" s="203"/>
      <c r="K337" s="204"/>
      <c r="L337" s="204"/>
      <c r="M337" s="205">
        <f t="shared" si="23"/>
        <v>0</v>
      </c>
      <c r="N337" s="206"/>
    </row>
    <row r="338" spans="2:14" ht="12.75">
      <c r="B338" s="200" t="s">
        <v>735</v>
      </c>
      <c r="C338" s="201" t="s">
        <v>736</v>
      </c>
      <c r="D338" s="201"/>
      <c r="E338" s="201"/>
      <c r="F338" s="201"/>
      <c r="G338" s="201"/>
      <c r="H338" s="201"/>
      <c r="I338" s="202"/>
      <c r="J338" s="203"/>
      <c r="K338" s="204"/>
      <c r="L338" s="204"/>
      <c r="M338" s="205">
        <f t="shared" si="23"/>
        <v>0</v>
      </c>
      <c r="N338" s="206"/>
    </row>
    <row r="339" spans="2:14" ht="12.75">
      <c r="B339" s="200" t="s">
        <v>737</v>
      </c>
      <c r="C339" s="201" t="s">
        <v>738</v>
      </c>
      <c r="D339" s="201"/>
      <c r="E339" s="201"/>
      <c r="F339" s="201"/>
      <c r="G339" s="201"/>
      <c r="H339" s="201"/>
      <c r="I339" s="202"/>
      <c r="J339" s="203"/>
      <c r="K339" s="204"/>
      <c r="L339" s="204"/>
      <c r="M339" s="205">
        <f t="shared" si="23"/>
        <v>0</v>
      </c>
      <c r="N339" s="206"/>
    </row>
    <row r="340" spans="2:14" ht="12.75">
      <c r="B340" s="200" t="s">
        <v>739</v>
      </c>
      <c r="C340" s="201" t="s">
        <v>740</v>
      </c>
      <c r="D340" s="201"/>
      <c r="E340" s="201"/>
      <c r="F340" s="201"/>
      <c r="G340" s="201"/>
      <c r="H340" s="201"/>
      <c r="I340" s="202"/>
      <c r="J340" s="203"/>
      <c r="K340" s="204"/>
      <c r="L340" s="204"/>
      <c r="M340" s="205">
        <f t="shared" si="23"/>
        <v>0</v>
      </c>
      <c r="N340" s="206"/>
    </row>
    <row r="341" spans="2:14" ht="12.75">
      <c r="B341" s="200" t="s">
        <v>741</v>
      </c>
      <c r="C341" s="201" t="s">
        <v>742</v>
      </c>
      <c r="D341" s="201"/>
      <c r="E341" s="201"/>
      <c r="F341" s="201"/>
      <c r="G341" s="201"/>
      <c r="H341" s="201"/>
      <c r="I341" s="202"/>
      <c r="J341" s="203"/>
      <c r="K341" s="204"/>
      <c r="L341" s="204"/>
      <c r="M341" s="205">
        <f t="shared" si="23"/>
        <v>0</v>
      </c>
      <c r="N341" s="206"/>
    </row>
    <row r="342" spans="2:14" ht="12.75">
      <c r="B342" s="200" t="s">
        <v>743</v>
      </c>
      <c r="C342" s="201" t="s">
        <v>744</v>
      </c>
      <c r="D342" s="201"/>
      <c r="E342" s="201"/>
      <c r="F342" s="201"/>
      <c r="G342" s="201"/>
      <c r="H342" s="201"/>
      <c r="I342" s="202"/>
      <c r="J342" s="203"/>
      <c r="K342" s="204"/>
      <c r="L342" s="204"/>
      <c r="M342" s="205">
        <f t="shared" si="23"/>
        <v>0</v>
      </c>
      <c r="N342" s="206"/>
    </row>
    <row r="343" spans="2:14" ht="12.75">
      <c r="B343" s="200" t="s">
        <v>745</v>
      </c>
      <c r="C343" s="201" t="s">
        <v>746</v>
      </c>
      <c r="D343" s="201"/>
      <c r="E343" s="201"/>
      <c r="F343" s="201"/>
      <c r="G343" s="201"/>
      <c r="H343" s="201"/>
      <c r="I343" s="202"/>
      <c r="J343" s="203"/>
      <c r="K343" s="204"/>
      <c r="L343" s="204"/>
      <c r="M343" s="205">
        <f t="shared" si="23"/>
        <v>0</v>
      </c>
      <c r="N343" s="206"/>
    </row>
    <row r="344" spans="2:14" ht="12.75">
      <c r="B344" s="200" t="s">
        <v>747</v>
      </c>
      <c r="C344" s="207"/>
      <c r="D344" s="207"/>
      <c r="E344" s="207"/>
      <c r="F344" s="207"/>
      <c r="G344" s="207"/>
      <c r="H344" s="207"/>
      <c r="I344" s="208"/>
      <c r="J344" s="203"/>
      <c r="K344" s="204"/>
      <c r="L344" s="204"/>
      <c r="M344" s="205">
        <f t="shared" si="23"/>
        <v>0</v>
      </c>
      <c r="N344" s="206"/>
    </row>
    <row r="345" spans="2:14" ht="12.75">
      <c r="B345" s="200" t="s">
        <v>748</v>
      </c>
      <c r="C345" s="207"/>
      <c r="D345" s="207"/>
      <c r="E345" s="207"/>
      <c r="F345" s="207"/>
      <c r="G345" s="207"/>
      <c r="H345" s="207"/>
      <c r="I345" s="208"/>
      <c r="J345" s="203"/>
      <c r="K345" s="204"/>
      <c r="L345" s="204"/>
      <c r="M345" s="205">
        <f t="shared" si="23"/>
        <v>0</v>
      </c>
      <c r="N345" s="206"/>
    </row>
    <row r="346" spans="2:14" ht="12.75">
      <c r="B346" s="200" t="s">
        <v>749</v>
      </c>
      <c r="C346" s="207"/>
      <c r="D346" s="207"/>
      <c r="E346" s="207"/>
      <c r="F346" s="207"/>
      <c r="G346" s="207"/>
      <c r="H346" s="207"/>
      <c r="I346" s="208"/>
      <c r="J346" s="203"/>
      <c r="K346" s="204"/>
      <c r="L346" s="204"/>
      <c r="M346" s="205">
        <f t="shared" si="23"/>
        <v>0</v>
      </c>
      <c r="N346" s="206"/>
    </row>
    <row r="347" spans="2:14" ht="12.75">
      <c r="B347" s="209"/>
      <c r="C347" s="210" t="s">
        <v>263</v>
      </c>
      <c r="D347" s="211"/>
      <c r="E347" s="211"/>
      <c r="F347" s="211"/>
      <c r="G347" s="211"/>
      <c r="H347" s="211"/>
      <c r="I347" s="212"/>
      <c r="J347" s="213"/>
      <c r="K347" s="213"/>
      <c r="L347" s="213"/>
      <c r="M347" s="214">
        <f>SUM(M263:M346)</f>
        <v>0</v>
      </c>
      <c r="N347" s="215">
        <f>IF($M$356=0,0,M347/$M$356)</f>
        <v>0</v>
      </c>
    </row>
    <row r="349" spans="2:14" ht="12.75">
      <c r="B349" s="194">
        <v>9</v>
      </c>
      <c r="C349" s="195" t="s">
        <v>215</v>
      </c>
      <c r="D349" s="196"/>
      <c r="E349" s="196"/>
      <c r="F349" s="196"/>
      <c r="G349" s="196"/>
      <c r="H349" s="196"/>
      <c r="I349" s="197"/>
      <c r="J349" s="198"/>
      <c r="K349" s="198"/>
      <c r="L349" s="198"/>
      <c r="M349" s="198"/>
      <c r="N349" s="199"/>
    </row>
    <row r="350" spans="2:14" ht="12.75">
      <c r="B350" s="200" t="s">
        <v>216</v>
      </c>
      <c r="C350" s="201" t="s">
        <v>750</v>
      </c>
      <c r="D350" s="201"/>
      <c r="E350" s="201"/>
      <c r="F350" s="201"/>
      <c r="G350" s="201"/>
      <c r="H350" s="201"/>
      <c r="I350" s="202"/>
      <c r="J350" s="203"/>
      <c r="K350" s="204"/>
      <c r="L350" s="204"/>
      <c r="M350" s="205">
        <f>L350*K350</f>
        <v>0</v>
      </c>
      <c r="N350" s="206"/>
    </row>
    <row r="351" spans="2:14" ht="12.75">
      <c r="B351" s="200" t="s">
        <v>218</v>
      </c>
      <c r="C351" s="201" t="s">
        <v>751</v>
      </c>
      <c r="D351" s="201"/>
      <c r="E351" s="201"/>
      <c r="F351" s="201"/>
      <c r="G351" s="201"/>
      <c r="H351" s="201"/>
      <c r="I351" s="202"/>
      <c r="J351" s="203"/>
      <c r="K351" s="204"/>
      <c r="L351" s="204"/>
      <c r="M351" s="205">
        <f>L351*K351</f>
        <v>0</v>
      </c>
      <c r="N351" s="206"/>
    </row>
    <row r="352" spans="2:14" ht="12.75">
      <c r="B352" s="200" t="s">
        <v>220</v>
      </c>
      <c r="C352" s="207"/>
      <c r="D352" s="207"/>
      <c r="E352" s="207"/>
      <c r="F352" s="207"/>
      <c r="G352" s="207"/>
      <c r="H352" s="207"/>
      <c r="I352" s="208"/>
      <c r="J352" s="203"/>
      <c r="K352" s="204"/>
      <c r="L352" s="204"/>
      <c r="M352" s="205">
        <f>L352*K352</f>
        <v>0</v>
      </c>
      <c r="N352" s="206"/>
    </row>
    <row r="353" spans="2:14" ht="12.75">
      <c r="B353" s="200" t="s">
        <v>752</v>
      </c>
      <c r="C353" s="207"/>
      <c r="D353" s="207"/>
      <c r="E353" s="207"/>
      <c r="F353" s="207"/>
      <c r="G353" s="207"/>
      <c r="H353" s="207"/>
      <c r="I353" s="208"/>
      <c r="J353" s="203"/>
      <c r="K353" s="204"/>
      <c r="L353" s="204"/>
      <c r="M353" s="205">
        <f>L353*K353</f>
        <v>0</v>
      </c>
      <c r="N353" s="206"/>
    </row>
    <row r="354" spans="2:14" ht="12.75">
      <c r="B354" s="209"/>
      <c r="C354" s="210" t="s">
        <v>263</v>
      </c>
      <c r="D354" s="211"/>
      <c r="E354" s="211"/>
      <c r="F354" s="211"/>
      <c r="G354" s="211"/>
      <c r="H354" s="211"/>
      <c r="I354" s="212"/>
      <c r="J354" s="213"/>
      <c r="K354" s="213"/>
      <c r="L354" s="213"/>
      <c r="M354" s="214">
        <f>SUM(M349:M353)</f>
        <v>0</v>
      </c>
      <c r="N354" s="215">
        <f>IF($M$356=0,0,M354/$M$356)</f>
        <v>0</v>
      </c>
    </row>
    <row r="356" spans="2:14" ht="12.75">
      <c r="B356" s="221"/>
      <c r="C356" s="195" t="s">
        <v>310</v>
      </c>
      <c r="D356" s="196"/>
      <c r="E356" s="196"/>
      <c r="F356" s="196"/>
      <c r="G356" s="196"/>
      <c r="H356" s="196"/>
      <c r="I356" s="197"/>
      <c r="J356" s="198"/>
      <c r="K356" s="198"/>
      <c r="L356" s="198"/>
      <c r="M356" s="222">
        <f>SUM(M18:M355)/2</f>
        <v>0</v>
      </c>
      <c r="N356" s="199"/>
    </row>
    <row r="357" spans="2:14" ht="12.75">
      <c r="B357" s="200"/>
      <c r="C357" s="201" t="s">
        <v>84</v>
      </c>
      <c r="D357" s="201"/>
      <c r="E357" s="201"/>
      <c r="F357" s="201"/>
      <c r="G357" s="201"/>
      <c r="H357" s="201"/>
      <c r="I357" s="202"/>
      <c r="J357" s="216"/>
      <c r="K357" s="216"/>
      <c r="L357" s="216"/>
      <c r="M357" s="223"/>
      <c r="N357" s="206"/>
    </row>
    <row r="358" spans="2:14" ht="12.75">
      <c r="B358" s="209"/>
      <c r="C358" s="210" t="s">
        <v>311</v>
      </c>
      <c r="D358" s="211"/>
      <c r="E358" s="211"/>
      <c r="F358" s="211"/>
      <c r="G358" s="211"/>
      <c r="H358" s="211"/>
      <c r="I358" s="212"/>
      <c r="J358" s="213"/>
      <c r="K358" s="213"/>
      <c r="L358" s="213"/>
      <c r="M358" s="214">
        <f>M356*(1+M357)</f>
        <v>0</v>
      </c>
      <c r="N358" s="224"/>
    </row>
    <row r="360" spans="2:14" s="87" customFormat="1" ht="12.75">
      <c r="B360" s="216"/>
      <c r="C360" s="201"/>
      <c r="I360" s="225"/>
      <c r="N360" s="226"/>
    </row>
    <row r="361" spans="9:14" s="87" customFormat="1" ht="12.75">
      <c r="I361" s="225"/>
      <c r="J361" s="227" t="s">
        <v>245</v>
      </c>
      <c r="K361" s="228"/>
      <c r="L361" s="228"/>
      <c r="M361" s="228"/>
      <c r="N361" s="226"/>
    </row>
    <row r="362" spans="9:14" s="87" customFormat="1" ht="12.75">
      <c r="I362" s="225"/>
      <c r="J362" s="229" t="s">
        <v>111</v>
      </c>
      <c r="K362" s="91">
        <f>IF(FRE!$B$22="","",FRE!$B$22)</f>
      </c>
      <c r="L362" s="91"/>
      <c r="M362" s="91"/>
      <c r="N362" s="226"/>
    </row>
    <row r="363" spans="9:14" s="87" customFormat="1" ht="12.75">
      <c r="I363" s="225"/>
      <c r="J363" s="229" t="s">
        <v>112</v>
      </c>
      <c r="K363" s="99">
        <f>IF(FRE!$J$22="","",FRE!$J$22)</f>
      </c>
      <c r="L363" s="99"/>
      <c r="M363" s="99"/>
      <c r="N363" s="226"/>
    </row>
    <row r="364" spans="9:14" s="87" customFormat="1" ht="12.75">
      <c r="I364" s="225"/>
      <c r="J364" s="229" t="s">
        <v>249</v>
      </c>
      <c r="K364" s="99">
        <f>IF(FRE!$G$22="","",FRE!$G$22)</f>
      </c>
      <c r="L364" s="99"/>
      <c r="M364" s="99"/>
      <c r="N364" s="226"/>
    </row>
    <row r="365" spans="9:14" s="87" customFormat="1" ht="12.75">
      <c r="I365" s="225"/>
      <c r="J365" s="226"/>
      <c r="K365" s="226"/>
      <c r="L365" s="226"/>
      <c r="M365" s="226"/>
      <c r="N365" s="226"/>
    </row>
    <row r="366" spans="9:14" s="87" customFormat="1" ht="12.75">
      <c r="I366" s="225"/>
      <c r="J366" s="226"/>
      <c r="K366" s="226"/>
      <c r="L366" s="226"/>
      <c r="M366" s="226"/>
      <c r="N366" s="226"/>
    </row>
  </sheetData>
  <sheetProtection sheet="1"/>
  <mergeCells count="52">
    <mergeCell ref="C26:H26"/>
    <mergeCell ref="C27:H27"/>
    <mergeCell ref="C28:H28"/>
    <mergeCell ref="C40:H40"/>
    <mergeCell ref="C41:H41"/>
    <mergeCell ref="C49:H49"/>
    <mergeCell ref="C50:H50"/>
    <mergeCell ref="C56:H56"/>
    <mergeCell ref="C57:H57"/>
    <mergeCell ref="C58:H58"/>
    <mergeCell ref="C69:H69"/>
    <mergeCell ref="C77:H77"/>
    <mergeCell ref="C88:H88"/>
    <mergeCell ref="C98:H98"/>
    <mergeCell ref="C107:H107"/>
    <mergeCell ref="C115:H115"/>
    <mergeCell ref="C123:H123"/>
    <mergeCell ref="C134:H134"/>
    <mergeCell ref="C139:H139"/>
    <mergeCell ref="C140:H140"/>
    <mergeCell ref="C151:H151"/>
    <mergeCell ref="C161:H161"/>
    <mergeCell ref="C169:H169"/>
    <mergeCell ref="C176:H176"/>
    <mergeCell ref="C193:H193"/>
    <mergeCell ref="C202:H202"/>
    <mergeCell ref="C212:H212"/>
    <mergeCell ref="C219:H219"/>
    <mergeCell ref="C225:H225"/>
    <mergeCell ref="C231:H231"/>
    <mergeCell ref="C259:H259"/>
    <mergeCell ref="C260:H260"/>
    <mergeCell ref="C280:H280"/>
    <mergeCell ref="C281:H281"/>
    <mergeCell ref="C289:H289"/>
    <mergeCell ref="C290:H290"/>
    <mergeCell ref="C297:H297"/>
    <mergeCell ref="C298:H298"/>
    <mergeCell ref="C305:H305"/>
    <mergeCell ref="C314:H314"/>
    <mergeCell ref="C323:H323"/>
    <mergeCell ref="C324:H324"/>
    <mergeCell ref="C330:H330"/>
    <mergeCell ref="C331:H331"/>
    <mergeCell ref="C344:H344"/>
    <mergeCell ref="C345:H345"/>
    <mergeCell ref="C346:H346"/>
    <mergeCell ref="C352:H352"/>
    <mergeCell ref="C353:H353"/>
    <mergeCell ref="K362:M362"/>
    <mergeCell ref="K363:M363"/>
    <mergeCell ref="K364:M364"/>
  </mergeCells>
  <conditionalFormatting sqref="A360:A366 B361:C366 D360:H366 J360:M360 O360:IV366">
    <cfRule type="expression" priority="1" dxfId="0" stopIfTrue="1">
      <formula>$D$4=$A$4</formula>
    </cfRule>
  </conditionalFormatting>
  <printOptions/>
  <pageMargins left="0.5118055555555555" right="0.5118055555555555" top="0.7875" bottom="0.7875" header="0.5118055555555555" footer="0.31527777777777777"/>
  <pageSetup fitToHeight="0" fitToWidth="1" horizontalDpi="300" verticalDpi="300" orientation="portrait" paperSize="9"/>
  <headerFooter alignWithMargins="0">
    <oddFooter>&amp;C&amp;8Página &amp;P de &amp;N</oddFooter>
  </headerFooter>
  <rowBreaks count="4" manualBreakCount="4">
    <brk id="88" max="255" man="1"/>
    <brk id="169" max="255" man="1"/>
    <brk id="251" max="255" man="1"/>
    <brk id="3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6"/>
  <sheetViews>
    <sheetView showGridLines="0" zoomScale="112" zoomScaleNormal="112" zoomScaleSheetLayoutView="100" workbookViewId="0" topLeftCell="A1">
      <selection activeCell="A1" sqref="A1"/>
    </sheetView>
  </sheetViews>
  <sheetFormatPr defaultColWidth="9.140625" defaultRowHeight="15"/>
  <cols>
    <col min="1" max="1" width="1.1484375" style="188" customWidth="1"/>
    <col min="2" max="2" width="9.140625" style="189" customWidth="1"/>
    <col min="3" max="8" width="9.140625" style="188" customWidth="1"/>
    <col min="9" max="9" width="9.140625" style="190" customWidth="1"/>
    <col min="10" max="12" width="9.140625" style="189" customWidth="1"/>
    <col min="13" max="13" width="13.8515625" style="189" customWidth="1"/>
    <col min="14" max="14" width="9.140625" style="189" customWidth="1"/>
    <col min="15" max="16384" width="9.140625" style="188" customWidth="1"/>
  </cols>
  <sheetData>
    <row r="1" ht="12.75">
      <c r="A1" s="191" t="s">
        <v>0</v>
      </c>
    </row>
    <row r="2" spans="1:5" ht="12.75">
      <c r="A2" s="191" t="s">
        <v>115</v>
      </c>
      <c r="E2" s="192" t="s">
        <v>753</v>
      </c>
    </row>
    <row r="3" ht="7.5" customHeight="1">
      <c r="A3" s="191" t="s">
        <v>117</v>
      </c>
    </row>
    <row r="4" spans="1:6" ht="12.75">
      <c r="A4" s="191" t="s">
        <v>118</v>
      </c>
      <c r="E4" s="30" t="str">
        <f>FRE!$C$4</f>
        <v>Programa:</v>
      </c>
      <c r="F4" s="102" t="str">
        <f>FRE!$D$4</f>
        <v>(escolha)</v>
      </c>
    </row>
    <row r="5" ht="12.75">
      <c r="A5" s="191" t="s">
        <v>119</v>
      </c>
    </row>
    <row r="17" spans="10:14" ht="24" customHeight="1">
      <c r="J17" s="193" t="s">
        <v>251</v>
      </c>
      <c r="K17" s="193" t="s">
        <v>252</v>
      </c>
      <c r="L17" s="193" t="s">
        <v>253</v>
      </c>
      <c r="M17" s="193" t="s">
        <v>254</v>
      </c>
      <c r="N17" s="193" t="s">
        <v>255</v>
      </c>
    </row>
    <row r="18" spans="2:14" ht="12.75">
      <c r="B18" s="194" t="s">
        <v>313</v>
      </c>
      <c r="C18" s="195" t="s">
        <v>314</v>
      </c>
      <c r="D18" s="196"/>
      <c r="E18" s="196"/>
      <c r="F18" s="196"/>
      <c r="G18" s="196"/>
      <c r="H18" s="196"/>
      <c r="I18" s="197"/>
      <c r="J18" s="196"/>
      <c r="K18" s="196"/>
      <c r="L18" s="196"/>
      <c r="M18" s="230"/>
      <c r="N18" s="199"/>
    </row>
    <row r="19" spans="2:14" ht="12.75">
      <c r="B19" s="200" t="s">
        <v>131</v>
      </c>
      <c r="C19" s="201" t="s">
        <v>315</v>
      </c>
      <c r="D19" s="201"/>
      <c r="E19" s="201"/>
      <c r="F19" s="201"/>
      <c r="G19" s="201"/>
      <c r="H19" s="201"/>
      <c r="I19" s="202"/>
      <c r="J19" s="203"/>
      <c r="K19" s="204"/>
      <c r="L19" s="204"/>
      <c r="M19" s="205">
        <f aca="true" t="shared" si="0" ref="M19:M28">L19*K19</f>
        <v>0</v>
      </c>
      <c r="N19" s="206"/>
    </row>
    <row r="20" spans="2:14" ht="12.75">
      <c r="B20" s="200" t="s">
        <v>134</v>
      </c>
      <c r="C20" s="201" t="s">
        <v>316</v>
      </c>
      <c r="D20" s="201"/>
      <c r="E20" s="201"/>
      <c r="F20" s="201"/>
      <c r="G20" s="201"/>
      <c r="H20" s="201"/>
      <c r="I20" s="202"/>
      <c r="J20" s="203"/>
      <c r="K20" s="204"/>
      <c r="L20" s="204"/>
      <c r="M20" s="205">
        <f t="shared" si="0"/>
        <v>0</v>
      </c>
      <c r="N20" s="206"/>
    </row>
    <row r="21" spans="2:14" ht="12.75">
      <c r="B21" s="200" t="s">
        <v>136</v>
      </c>
      <c r="C21" s="201" t="s">
        <v>317</v>
      </c>
      <c r="D21" s="201"/>
      <c r="E21" s="201"/>
      <c r="F21" s="201"/>
      <c r="G21" s="201"/>
      <c r="H21" s="201"/>
      <c r="I21" s="202"/>
      <c r="J21" s="203"/>
      <c r="K21" s="204"/>
      <c r="L21" s="204"/>
      <c r="M21" s="205">
        <f t="shared" si="0"/>
        <v>0</v>
      </c>
      <c r="N21" s="206"/>
    </row>
    <row r="22" spans="2:14" ht="12.75">
      <c r="B22" s="200" t="s">
        <v>138</v>
      </c>
      <c r="C22" s="201" t="s">
        <v>318</v>
      </c>
      <c r="D22" s="201"/>
      <c r="E22" s="201"/>
      <c r="F22" s="201"/>
      <c r="G22" s="201"/>
      <c r="H22" s="201"/>
      <c r="I22" s="202"/>
      <c r="J22" s="203"/>
      <c r="K22" s="204"/>
      <c r="L22" s="204"/>
      <c r="M22" s="205">
        <f t="shared" si="0"/>
        <v>0</v>
      </c>
      <c r="N22" s="206"/>
    </row>
    <row r="23" spans="2:14" ht="12.75">
      <c r="B23" s="200" t="s">
        <v>140</v>
      </c>
      <c r="C23" s="201" t="s">
        <v>319</v>
      </c>
      <c r="D23" s="201"/>
      <c r="E23" s="201"/>
      <c r="F23" s="201"/>
      <c r="G23" s="201"/>
      <c r="H23" s="201"/>
      <c r="I23" s="202"/>
      <c r="J23" s="203"/>
      <c r="K23" s="204"/>
      <c r="L23" s="204"/>
      <c r="M23" s="205">
        <f t="shared" si="0"/>
        <v>0</v>
      </c>
      <c r="N23" s="206"/>
    </row>
    <row r="24" spans="2:14" ht="12.75">
      <c r="B24" s="200" t="s">
        <v>142</v>
      </c>
      <c r="C24" s="201" t="s">
        <v>320</v>
      </c>
      <c r="D24" s="201"/>
      <c r="E24" s="201"/>
      <c r="F24" s="201"/>
      <c r="G24" s="201"/>
      <c r="H24" s="201"/>
      <c r="I24" s="202"/>
      <c r="J24" s="203"/>
      <c r="K24" s="204"/>
      <c r="L24" s="204"/>
      <c r="M24" s="205">
        <f t="shared" si="0"/>
        <v>0</v>
      </c>
      <c r="N24" s="206"/>
    </row>
    <row r="25" spans="2:14" ht="12.75">
      <c r="B25" s="200" t="s">
        <v>144</v>
      </c>
      <c r="C25" s="201" t="s">
        <v>321</v>
      </c>
      <c r="D25" s="201"/>
      <c r="E25" s="201"/>
      <c r="F25" s="201"/>
      <c r="G25" s="201"/>
      <c r="H25" s="201"/>
      <c r="I25" s="202"/>
      <c r="J25" s="203"/>
      <c r="K25" s="204"/>
      <c r="L25" s="204"/>
      <c r="M25" s="205">
        <f t="shared" si="0"/>
        <v>0</v>
      </c>
      <c r="N25" s="206"/>
    </row>
    <row r="26" spans="2:14" ht="12.75">
      <c r="B26" s="200" t="s">
        <v>146</v>
      </c>
      <c r="C26" s="207"/>
      <c r="D26" s="207"/>
      <c r="E26" s="207"/>
      <c r="F26" s="207"/>
      <c r="G26" s="207"/>
      <c r="H26" s="207"/>
      <c r="I26" s="208"/>
      <c r="J26" s="203"/>
      <c r="K26" s="204"/>
      <c r="L26" s="204"/>
      <c r="M26" s="205">
        <f t="shared" si="0"/>
        <v>0</v>
      </c>
      <c r="N26" s="206"/>
    </row>
    <row r="27" spans="2:14" ht="12.75">
      <c r="B27" s="200" t="s">
        <v>148</v>
      </c>
      <c r="C27" s="207"/>
      <c r="D27" s="207"/>
      <c r="E27" s="207"/>
      <c r="F27" s="207"/>
      <c r="G27" s="207"/>
      <c r="H27" s="207"/>
      <c r="I27" s="208"/>
      <c r="J27" s="203"/>
      <c r="K27" s="204"/>
      <c r="L27" s="204"/>
      <c r="M27" s="205">
        <f t="shared" si="0"/>
        <v>0</v>
      </c>
      <c r="N27" s="206"/>
    </row>
    <row r="28" spans="2:14" ht="12.75">
      <c r="B28" s="200" t="s">
        <v>150</v>
      </c>
      <c r="C28" s="207"/>
      <c r="D28" s="207"/>
      <c r="E28" s="207"/>
      <c r="F28" s="207"/>
      <c r="G28" s="207"/>
      <c r="H28" s="207"/>
      <c r="I28" s="208"/>
      <c r="J28" s="203"/>
      <c r="K28" s="204"/>
      <c r="L28" s="204"/>
      <c r="M28" s="205">
        <f t="shared" si="0"/>
        <v>0</v>
      </c>
      <c r="N28" s="206"/>
    </row>
    <row r="29" spans="2:14" ht="12.75">
      <c r="B29" s="209"/>
      <c r="C29" s="210" t="s">
        <v>263</v>
      </c>
      <c r="D29" s="211"/>
      <c r="E29" s="211"/>
      <c r="F29" s="211"/>
      <c r="G29" s="211"/>
      <c r="H29" s="211"/>
      <c r="I29" s="212"/>
      <c r="J29" s="211"/>
      <c r="K29" s="211"/>
      <c r="L29" s="211"/>
      <c r="M29" s="214">
        <f>SUM(M18:M28)</f>
        <v>0</v>
      </c>
      <c r="N29" s="215">
        <f>IF($M$356=0,0,M29/$M$356)</f>
        <v>0</v>
      </c>
    </row>
    <row r="30" ht="12.75">
      <c r="C30" s="231"/>
    </row>
    <row r="31" spans="2:14" ht="12.75">
      <c r="B31" s="194">
        <v>2</v>
      </c>
      <c r="C31" s="195" t="s">
        <v>152</v>
      </c>
      <c r="D31" s="196"/>
      <c r="E31" s="196"/>
      <c r="F31" s="196"/>
      <c r="G31" s="196"/>
      <c r="H31" s="196"/>
      <c r="I31" s="197"/>
      <c r="J31" s="198"/>
      <c r="K31" s="198"/>
      <c r="L31" s="198"/>
      <c r="M31" s="198"/>
      <c r="N31" s="199"/>
    </row>
    <row r="32" spans="2:14" ht="12.75">
      <c r="B32" s="232" t="s">
        <v>153</v>
      </c>
      <c r="C32" s="218" t="s">
        <v>323</v>
      </c>
      <c r="D32" s="201"/>
      <c r="E32" s="201"/>
      <c r="F32" s="201"/>
      <c r="G32" s="201"/>
      <c r="H32" s="201"/>
      <c r="I32" s="202"/>
      <c r="J32" s="216"/>
      <c r="K32" s="216"/>
      <c r="L32" s="216"/>
      <c r="M32" s="216"/>
      <c r="N32" s="206"/>
    </row>
    <row r="33" spans="2:14" ht="12.75">
      <c r="B33" s="200" t="s">
        <v>324</v>
      </c>
      <c r="C33" s="201" t="s">
        <v>325</v>
      </c>
      <c r="D33" s="201"/>
      <c r="E33" s="201"/>
      <c r="F33" s="201"/>
      <c r="G33" s="201"/>
      <c r="H33" s="201"/>
      <c r="I33" s="202"/>
      <c r="J33" s="203"/>
      <c r="K33" s="204"/>
      <c r="L33" s="204"/>
      <c r="M33" s="205">
        <f aca="true" t="shared" si="1" ref="M33:M41">L33*K33</f>
        <v>0</v>
      </c>
      <c r="N33" s="206"/>
    </row>
    <row r="34" spans="2:14" ht="12.75">
      <c r="B34" s="200" t="s">
        <v>326</v>
      </c>
      <c r="C34" s="201" t="s">
        <v>327</v>
      </c>
      <c r="D34" s="201"/>
      <c r="E34" s="201"/>
      <c r="F34" s="201"/>
      <c r="G34" s="201"/>
      <c r="H34" s="201"/>
      <c r="I34" s="202"/>
      <c r="J34" s="203"/>
      <c r="K34" s="204"/>
      <c r="L34" s="204"/>
      <c r="M34" s="205">
        <f t="shared" si="1"/>
        <v>0</v>
      </c>
      <c r="N34" s="206"/>
    </row>
    <row r="35" spans="2:14" ht="12.75">
      <c r="B35" s="200" t="s">
        <v>328</v>
      </c>
      <c r="C35" s="201" t="s">
        <v>329</v>
      </c>
      <c r="D35" s="201"/>
      <c r="E35" s="201"/>
      <c r="F35" s="201"/>
      <c r="G35" s="201"/>
      <c r="H35" s="201"/>
      <c r="I35" s="202"/>
      <c r="J35" s="203"/>
      <c r="K35" s="204"/>
      <c r="L35" s="204"/>
      <c r="M35" s="205">
        <f t="shared" si="1"/>
        <v>0</v>
      </c>
      <c r="N35" s="206"/>
    </row>
    <row r="36" spans="2:14" ht="12.75">
      <c r="B36" s="200" t="s">
        <v>330</v>
      </c>
      <c r="C36" s="201" t="s">
        <v>331</v>
      </c>
      <c r="D36" s="201"/>
      <c r="E36" s="201"/>
      <c r="F36" s="201"/>
      <c r="G36" s="201"/>
      <c r="H36" s="201"/>
      <c r="I36" s="202"/>
      <c r="J36" s="203"/>
      <c r="K36" s="204"/>
      <c r="L36" s="204"/>
      <c r="M36" s="205">
        <f t="shared" si="1"/>
        <v>0</v>
      </c>
      <c r="N36" s="206"/>
    </row>
    <row r="37" spans="2:14" ht="12.75">
      <c r="B37" s="200" t="s">
        <v>332</v>
      </c>
      <c r="C37" s="201" t="s">
        <v>333</v>
      </c>
      <c r="D37" s="201"/>
      <c r="E37" s="201"/>
      <c r="F37" s="201"/>
      <c r="G37" s="201"/>
      <c r="H37" s="201"/>
      <c r="I37" s="202"/>
      <c r="J37" s="203"/>
      <c r="K37" s="204"/>
      <c r="L37" s="204"/>
      <c r="M37" s="205">
        <f t="shared" si="1"/>
        <v>0</v>
      </c>
      <c r="N37" s="206"/>
    </row>
    <row r="38" spans="2:14" ht="12.75">
      <c r="B38" s="200" t="s">
        <v>334</v>
      </c>
      <c r="C38" s="201" t="s">
        <v>335</v>
      </c>
      <c r="D38" s="201" t="s">
        <v>336</v>
      </c>
      <c r="E38" s="201"/>
      <c r="F38" s="201"/>
      <c r="G38" s="201"/>
      <c r="H38" s="201"/>
      <c r="I38" s="202"/>
      <c r="J38" s="203"/>
      <c r="K38" s="204"/>
      <c r="L38" s="204"/>
      <c r="M38" s="205">
        <f t="shared" si="1"/>
        <v>0</v>
      </c>
      <c r="N38" s="206"/>
    </row>
    <row r="39" spans="2:14" ht="12.75">
      <c r="B39" s="200" t="s">
        <v>337</v>
      </c>
      <c r="C39" s="201" t="s">
        <v>338</v>
      </c>
      <c r="D39" s="201"/>
      <c r="E39" s="201"/>
      <c r="F39" s="201"/>
      <c r="G39" s="201"/>
      <c r="H39" s="201"/>
      <c r="I39" s="202"/>
      <c r="J39" s="203"/>
      <c r="K39" s="204"/>
      <c r="L39" s="204"/>
      <c r="M39" s="205">
        <f t="shared" si="1"/>
        <v>0</v>
      </c>
      <c r="N39" s="206"/>
    </row>
    <row r="40" spans="2:14" ht="12.75">
      <c r="B40" s="200" t="s">
        <v>339</v>
      </c>
      <c r="C40" s="207"/>
      <c r="D40" s="207"/>
      <c r="E40" s="207"/>
      <c r="F40" s="207"/>
      <c r="G40" s="207"/>
      <c r="H40" s="207"/>
      <c r="I40" s="208"/>
      <c r="J40" s="203"/>
      <c r="K40" s="204"/>
      <c r="L40" s="204"/>
      <c r="M40" s="205">
        <f t="shared" si="1"/>
        <v>0</v>
      </c>
      <c r="N40" s="206"/>
    </row>
    <row r="41" spans="2:14" ht="12.75">
      <c r="B41" s="200" t="s">
        <v>340</v>
      </c>
      <c r="C41" s="207"/>
      <c r="D41" s="207"/>
      <c r="E41" s="207"/>
      <c r="F41" s="207"/>
      <c r="G41" s="207"/>
      <c r="H41" s="207"/>
      <c r="I41" s="208"/>
      <c r="J41" s="203"/>
      <c r="K41" s="204"/>
      <c r="L41" s="204"/>
      <c r="M41" s="205">
        <f t="shared" si="1"/>
        <v>0</v>
      </c>
      <c r="N41" s="206"/>
    </row>
    <row r="42" spans="2:14" ht="12.75">
      <c r="B42" s="200"/>
      <c r="C42" s="201"/>
      <c r="D42" s="201"/>
      <c r="E42" s="201"/>
      <c r="F42" s="201"/>
      <c r="G42" s="201"/>
      <c r="H42" s="201"/>
      <c r="I42" s="202"/>
      <c r="J42" s="216"/>
      <c r="K42" s="216"/>
      <c r="L42" s="216"/>
      <c r="M42" s="216"/>
      <c r="N42" s="206"/>
    </row>
    <row r="43" spans="2:14" ht="12.75">
      <c r="B43" s="232" t="s">
        <v>155</v>
      </c>
      <c r="C43" s="218" t="s">
        <v>341</v>
      </c>
      <c r="D43" s="201"/>
      <c r="E43" s="201"/>
      <c r="F43" s="201"/>
      <c r="G43" s="201"/>
      <c r="H43" s="201"/>
      <c r="I43" s="202"/>
      <c r="J43" s="216"/>
      <c r="K43" s="216"/>
      <c r="L43" s="216"/>
      <c r="M43" s="216"/>
      <c r="N43" s="206"/>
    </row>
    <row r="44" spans="2:14" ht="12.75">
      <c r="B44" s="200" t="s">
        <v>342</v>
      </c>
      <c r="C44" s="201" t="s">
        <v>343</v>
      </c>
      <c r="D44" s="201"/>
      <c r="E44" s="201"/>
      <c r="F44" s="201"/>
      <c r="G44" s="201"/>
      <c r="H44" s="201"/>
      <c r="I44" s="202"/>
      <c r="J44" s="203"/>
      <c r="K44" s="204"/>
      <c r="L44" s="204"/>
      <c r="M44" s="205">
        <f aca="true" t="shared" si="2" ref="M44:M50">L44*K44</f>
        <v>0</v>
      </c>
      <c r="N44" s="206"/>
    </row>
    <row r="45" spans="2:14" ht="12.75">
      <c r="B45" s="200" t="s">
        <v>344</v>
      </c>
      <c r="C45" s="201" t="s">
        <v>345</v>
      </c>
      <c r="D45" s="201"/>
      <c r="E45" s="201"/>
      <c r="F45" s="201"/>
      <c r="G45" s="201"/>
      <c r="H45" s="201"/>
      <c r="I45" s="202"/>
      <c r="J45" s="203"/>
      <c r="K45" s="204"/>
      <c r="L45" s="204"/>
      <c r="M45" s="205">
        <f t="shared" si="2"/>
        <v>0</v>
      </c>
      <c r="N45" s="206"/>
    </row>
    <row r="46" spans="2:14" ht="12.75">
      <c r="B46" s="200" t="s">
        <v>346</v>
      </c>
      <c r="C46" s="201" t="s">
        <v>347</v>
      </c>
      <c r="D46" s="201"/>
      <c r="E46" s="201"/>
      <c r="F46" s="201"/>
      <c r="G46" s="201"/>
      <c r="H46" s="201"/>
      <c r="I46" s="202"/>
      <c r="J46" s="203"/>
      <c r="K46" s="204"/>
      <c r="L46" s="204"/>
      <c r="M46" s="205">
        <f t="shared" si="2"/>
        <v>0</v>
      </c>
      <c r="N46" s="206"/>
    </row>
    <row r="47" spans="2:14" ht="12.75">
      <c r="B47" s="200" t="s">
        <v>348</v>
      </c>
      <c r="C47" s="201" t="s">
        <v>349</v>
      </c>
      <c r="D47" s="201"/>
      <c r="E47" s="201"/>
      <c r="F47" s="201"/>
      <c r="G47" s="201"/>
      <c r="H47" s="201"/>
      <c r="I47" s="202"/>
      <c r="J47" s="203"/>
      <c r="K47" s="204"/>
      <c r="L47" s="204"/>
      <c r="M47" s="205">
        <f t="shared" si="2"/>
        <v>0</v>
      </c>
      <c r="N47" s="206"/>
    </row>
    <row r="48" spans="2:14" ht="12.75">
      <c r="B48" s="200" t="s">
        <v>350</v>
      </c>
      <c r="C48" s="201" t="s">
        <v>351</v>
      </c>
      <c r="D48" s="201"/>
      <c r="E48" s="201"/>
      <c r="F48" s="201"/>
      <c r="G48" s="201"/>
      <c r="H48" s="201"/>
      <c r="I48" s="202"/>
      <c r="J48" s="203"/>
      <c r="K48" s="204"/>
      <c r="L48" s="204"/>
      <c r="M48" s="205">
        <f t="shared" si="2"/>
        <v>0</v>
      </c>
      <c r="N48" s="206"/>
    </row>
    <row r="49" spans="2:14" ht="11.25" customHeight="1">
      <c r="B49" s="200" t="s">
        <v>352</v>
      </c>
      <c r="C49" s="207"/>
      <c r="D49" s="207"/>
      <c r="E49" s="207"/>
      <c r="F49" s="207"/>
      <c r="G49" s="207"/>
      <c r="H49" s="207"/>
      <c r="I49" s="208"/>
      <c r="J49" s="203"/>
      <c r="K49" s="204"/>
      <c r="L49" s="204"/>
      <c r="M49" s="205">
        <f t="shared" si="2"/>
        <v>0</v>
      </c>
      <c r="N49" s="206"/>
    </row>
    <row r="50" spans="2:14" ht="11.25" customHeight="1">
      <c r="B50" s="200" t="s">
        <v>353</v>
      </c>
      <c r="C50" s="207"/>
      <c r="D50" s="207"/>
      <c r="E50" s="207"/>
      <c r="F50" s="207"/>
      <c r="G50" s="207"/>
      <c r="H50" s="207"/>
      <c r="I50" s="208"/>
      <c r="J50" s="203"/>
      <c r="K50" s="204"/>
      <c r="L50" s="204"/>
      <c r="M50" s="205">
        <f t="shared" si="2"/>
        <v>0</v>
      </c>
      <c r="N50" s="206"/>
    </row>
    <row r="51" spans="2:14" ht="12.75">
      <c r="B51" s="209"/>
      <c r="C51" s="210" t="s">
        <v>263</v>
      </c>
      <c r="D51" s="211"/>
      <c r="E51" s="211"/>
      <c r="F51" s="211"/>
      <c r="G51" s="211"/>
      <c r="H51" s="211"/>
      <c r="I51" s="212"/>
      <c r="J51" s="213"/>
      <c r="K51" s="213"/>
      <c r="L51" s="213"/>
      <c r="M51" s="214">
        <f>SUM(M31:M50)</f>
        <v>0</v>
      </c>
      <c r="N51" s="215">
        <f>IF($M$356=0,0,M51/$M$356)</f>
        <v>0</v>
      </c>
    </row>
    <row r="53" spans="2:14" ht="12.75">
      <c r="B53" s="194">
        <v>3</v>
      </c>
      <c r="C53" s="195" t="s">
        <v>157</v>
      </c>
      <c r="D53" s="196"/>
      <c r="E53" s="196"/>
      <c r="F53" s="196"/>
      <c r="G53" s="196"/>
      <c r="H53" s="196"/>
      <c r="I53" s="197"/>
      <c r="J53" s="198"/>
      <c r="K53" s="198"/>
      <c r="L53" s="198"/>
      <c r="M53" s="198"/>
      <c r="N53" s="199"/>
    </row>
    <row r="54" spans="2:14" ht="12.75">
      <c r="B54" s="200" t="s">
        <v>276</v>
      </c>
      <c r="C54" s="201" t="s">
        <v>354</v>
      </c>
      <c r="D54" s="216"/>
      <c r="E54" s="201"/>
      <c r="F54" s="201"/>
      <c r="G54" s="201"/>
      <c r="H54" s="201"/>
      <c r="I54" s="202"/>
      <c r="J54" s="203"/>
      <c r="K54" s="204"/>
      <c r="L54" s="204"/>
      <c r="M54" s="205">
        <f>L54*K54</f>
        <v>0</v>
      </c>
      <c r="N54" s="206"/>
    </row>
    <row r="55" spans="2:14" ht="12.75">
      <c r="B55" s="200" t="s">
        <v>278</v>
      </c>
      <c r="C55" s="201" t="s">
        <v>355</v>
      </c>
      <c r="D55" s="216"/>
      <c r="E55" s="201"/>
      <c r="F55" s="201"/>
      <c r="G55" s="201"/>
      <c r="H55" s="201"/>
      <c r="I55" s="202"/>
      <c r="J55" s="203"/>
      <c r="K55" s="204"/>
      <c r="L55" s="204"/>
      <c r="M55" s="205">
        <f>L55*K55</f>
        <v>0</v>
      </c>
      <c r="N55" s="206"/>
    </row>
    <row r="56" spans="2:14" ht="12.75">
      <c r="B56" s="200" t="s">
        <v>280</v>
      </c>
      <c r="C56" s="207"/>
      <c r="D56" s="207"/>
      <c r="E56" s="207"/>
      <c r="F56" s="207"/>
      <c r="G56" s="207"/>
      <c r="H56" s="207"/>
      <c r="I56" s="208"/>
      <c r="J56" s="203"/>
      <c r="K56" s="204"/>
      <c r="L56" s="204"/>
      <c r="M56" s="205">
        <f>L56*K56</f>
        <v>0</v>
      </c>
      <c r="N56" s="206"/>
    </row>
    <row r="57" spans="2:14" ht="12.75">
      <c r="B57" s="200" t="s">
        <v>282</v>
      </c>
      <c r="C57" s="207"/>
      <c r="D57" s="207"/>
      <c r="E57" s="207"/>
      <c r="F57" s="207"/>
      <c r="G57" s="207"/>
      <c r="H57" s="207"/>
      <c r="I57" s="208"/>
      <c r="J57" s="203"/>
      <c r="K57" s="204"/>
      <c r="L57" s="204"/>
      <c r="M57" s="205">
        <f>L57*K57</f>
        <v>0</v>
      </c>
      <c r="N57" s="206"/>
    </row>
    <row r="58" spans="2:14" ht="12.75">
      <c r="B58" s="200" t="s">
        <v>283</v>
      </c>
      <c r="C58" s="207"/>
      <c r="D58" s="207"/>
      <c r="E58" s="207"/>
      <c r="F58" s="207"/>
      <c r="G58" s="207"/>
      <c r="H58" s="207"/>
      <c r="I58" s="208"/>
      <c r="J58" s="203"/>
      <c r="K58" s="204"/>
      <c r="L58" s="204"/>
      <c r="M58" s="205">
        <f>L58*K58</f>
        <v>0</v>
      </c>
      <c r="N58" s="206"/>
    </row>
    <row r="59" spans="2:14" ht="12.75">
      <c r="B59" s="209"/>
      <c r="C59" s="210" t="s">
        <v>263</v>
      </c>
      <c r="D59" s="211"/>
      <c r="E59" s="211"/>
      <c r="F59" s="211"/>
      <c r="G59" s="211"/>
      <c r="H59" s="211"/>
      <c r="I59" s="212"/>
      <c r="J59" s="213"/>
      <c r="K59" s="213"/>
      <c r="L59" s="213"/>
      <c r="M59" s="214">
        <f>SUM(M53:M58)</f>
        <v>0</v>
      </c>
      <c r="N59" s="215">
        <f>IF($M$356=0,0,M59/$M$356)</f>
        <v>0</v>
      </c>
    </row>
    <row r="61" spans="2:14" ht="12.75">
      <c r="B61" s="194">
        <v>4</v>
      </c>
      <c r="C61" s="195" t="s">
        <v>158</v>
      </c>
      <c r="D61" s="196"/>
      <c r="E61" s="196"/>
      <c r="F61" s="196"/>
      <c r="G61" s="196"/>
      <c r="H61" s="196"/>
      <c r="I61" s="197"/>
      <c r="J61" s="198"/>
      <c r="K61" s="198"/>
      <c r="L61" s="198"/>
      <c r="M61" s="198"/>
      <c r="N61" s="199"/>
    </row>
    <row r="62" spans="2:14" ht="12.75">
      <c r="B62" s="232" t="s">
        <v>159</v>
      </c>
      <c r="C62" s="218" t="s">
        <v>356</v>
      </c>
      <c r="D62" s="201"/>
      <c r="E62" s="201"/>
      <c r="F62" s="201"/>
      <c r="G62" s="201"/>
      <c r="H62" s="201"/>
      <c r="I62" s="202"/>
      <c r="J62" s="216"/>
      <c r="K62" s="216"/>
      <c r="L62" s="216"/>
      <c r="M62" s="216"/>
      <c r="N62" s="206"/>
    </row>
    <row r="63" spans="2:14" ht="12.75">
      <c r="B63" s="200" t="s">
        <v>357</v>
      </c>
      <c r="C63" s="201" t="s">
        <v>358</v>
      </c>
      <c r="D63" s="201"/>
      <c r="E63" s="201"/>
      <c r="F63" s="201"/>
      <c r="G63" s="201"/>
      <c r="H63" s="201"/>
      <c r="I63" s="202"/>
      <c r="J63" s="203"/>
      <c r="K63" s="204"/>
      <c r="L63" s="204"/>
      <c r="M63" s="205">
        <f aca="true" t="shared" si="3" ref="M63:M69">L63*K63</f>
        <v>0</v>
      </c>
      <c r="N63" s="206"/>
    </row>
    <row r="64" spans="2:14" ht="12.75">
      <c r="B64" s="200" t="s">
        <v>359</v>
      </c>
      <c r="C64" s="201" t="s">
        <v>360</v>
      </c>
      <c r="D64" s="201"/>
      <c r="E64" s="201"/>
      <c r="F64" s="201"/>
      <c r="G64" s="201"/>
      <c r="H64" s="201"/>
      <c r="I64" s="202"/>
      <c r="J64" s="203"/>
      <c r="K64" s="204"/>
      <c r="L64" s="204"/>
      <c r="M64" s="205">
        <f t="shared" si="3"/>
        <v>0</v>
      </c>
      <c r="N64" s="206"/>
    </row>
    <row r="65" spans="2:14" ht="12.75">
      <c r="B65" s="200" t="s">
        <v>361</v>
      </c>
      <c r="C65" s="201" t="s">
        <v>362</v>
      </c>
      <c r="D65" s="201"/>
      <c r="E65" s="201"/>
      <c r="F65" s="201"/>
      <c r="G65" s="201"/>
      <c r="H65" s="201"/>
      <c r="I65" s="202"/>
      <c r="J65" s="203"/>
      <c r="K65" s="204"/>
      <c r="L65" s="204"/>
      <c r="M65" s="205">
        <f t="shared" si="3"/>
        <v>0</v>
      </c>
      <c r="N65" s="206"/>
    </row>
    <row r="66" spans="2:14" ht="12.75">
      <c r="B66" s="200" t="s">
        <v>363</v>
      </c>
      <c r="C66" s="201" t="s">
        <v>364</v>
      </c>
      <c r="D66" s="201"/>
      <c r="E66" s="201"/>
      <c r="F66" s="201"/>
      <c r="G66" s="201"/>
      <c r="H66" s="201"/>
      <c r="I66" s="202"/>
      <c r="J66" s="203"/>
      <c r="K66" s="204"/>
      <c r="L66" s="204"/>
      <c r="M66" s="205">
        <f t="shared" si="3"/>
        <v>0</v>
      </c>
      <c r="N66" s="206"/>
    </row>
    <row r="67" spans="2:14" ht="12.75">
      <c r="B67" s="200" t="s">
        <v>365</v>
      </c>
      <c r="C67" s="201" t="s">
        <v>366</v>
      </c>
      <c r="D67" s="201"/>
      <c r="E67" s="201"/>
      <c r="F67" s="201"/>
      <c r="G67" s="201"/>
      <c r="H67" s="201"/>
      <c r="I67" s="202"/>
      <c r="J67" s="203"/>
      <c r="K67" s="204"/>
      <c r="L67" s="204"/>
      <c r="M67" s="205">
        <f t="shared" si="3"/>
        <v>0</v>
      </c>
      <c r="N67" s="206"/>
    </row>
    <row r="68" spans="2:14" ht="12.75">
      <c r="B68" s="200" t="s">
        <v>367</v>
      </c>
      <c r="C68" s="201" t="s">
        <v>368</v>
      </c>
      <c r="D68" s="201"/>
      <c r="E68" s="201"/>
      <c r="F68" s="201"/>
      <c r="G68" s="201"/>
      <c r="H68" s="201"/>
      <c r="I68" s="202"/>
      <c r="J68" s="203"/>
      <c r="K68" s="204"/>
      <c r="L68" s="204"/>
      <c r="M68" s="205">
        <f t="shared" si="3"/>
        <v>0</v>
      </c>
      <c r="N68" s="206"/>
    </row>
    <row r="69" spans="2:14" ht="12.75">
      <c r="B69" s="200" t="s">
        <v>369</v>
      </c>
      <c r="C69" s="207"/>
      <c r="D69" s="207"/>
      <c r="E69" s="207"/>
      <c r="F69" s="207"/>
      <c r="G69" s="207"/>
      <c r="H69" s="207"/>
      <c r="I69" s="208"/>
      <c r="J69" s="203"/>
      <c r="K69" s="204"/>
      <c r="L69" s="204"/>
      <c r="M69" s="205">
        <f t="shared" si="3"/>
        <v>0</v>
      </c>
      <c r="N69" s="206"/>
    </row>
    <row r="70" spans="2:14" ht="12.75">
      <c r="B70" s="200"/>
      <c r="C70" s="201"/>
      <c r="D70" s="201"/>
      <c r="E70" s="201"/>
      <c r="F70" s="201"/>
      <c r="G70" s="201"/>
      <c r="H70" s="201"/>
      <c r="I70" s="202"/>
      <c r="J70" s="216"/>
      <c r="K70" s="216"/>
      <c r="L70" s="216"/>
      <c r="M70" s="216"/>
      <c r="N70" s="206"/>
    </row>
    <row r="71" spans="2:14" ht="12.75">
      <c r="B71" s="232" t="s">
        <v>161</v>
      </c>
      <c r="C71" s="218" t="s">
        <v>370</v>
      </c>
      <c r="D71" s="201"/>
      <c r="E71" s="201"/>
      <c r="F71" s="201"/>
      <c r="G71" s="201"/>
      <c r="H71" s="201"/>
      <c r="I71" s="202"/>
      <c r="J71" s="216"/>
      <c r="K71" s="216"/>
      <c r="L71" s="216"/>
      <c r="M71" s="216"/>
      <c r="N71" s="206"/>
    </row>
    <row r="72" spans="2:14" ht="12.75">
      <c r="B72" s="200" t="s">
        <v>371</v>
      </c>
      <c r="C72" s="201" t="s">
        <v>372</v>
      </c>
      <c r="D72" s="201"/>
      <c r="E72" s="201"/>
      <c r="F72" s="201"/>
      <c r="G72" s="201"/>
      <c r="H72" s="201"/>
      <c r="I72" s="202"/>
      <c r="J72" s="203"/>
      <c r="K72" s="204"/>
      <c r="L72" s="204"/>
      <c r="M72" s="205">
        <f aca="true" t="shared" si="4" ref="M72:M77">L72*K72</f>
        <v>0</v>
      </c>
      <c r="N72" s="206"/>
    </row>
    <row r="73" spans="2:14" ht="12.75">
      <c r="B73" s="200" t="s">
        <v>373</v>
      </c>
      <c r="C73" s="201" t="s">
        <v>374</v>
      </c>
      <c r="D73" s="201"/>
      <c r="E73" s="201"/>
      <c r="F73" s="201"/>
      <c r="G73" s="201"/>
      <c r="H73" s="201"/>
      <c r="I73" s="202"/>
      <c r="J73" s="203"/>
      <c r="K73" s="204"/>
      <c r="L73" s="204"/>
      <c r="M73" s="205">
        <f t="shared" si="4"/>
        <v>0</v>
      </c>
      <c r="N73" s="206"/>
    </row>
    <row r="74" spans="2:14" ht="12.75">
      <c r="B74" s="200" t="s">
        <v>375</v>
      </c>
      <c r="C74" s="201" t="s">
        <v>376</v>
      </c>
      <c r="D74" s="201"/>
      <c r="E74" s="201"/>
      <c r="F74" s="201"/>
      <c r="G74" s="201"/>
      <c r="H74" s="201"/>
      <c r="I74" s="202"/>
      <c r="J74" s="203"/>
      <c r="K74" s="204"/>
      <c r="L74" s="204"/>
      <c r="M74" s="205">
        <f t="shared" si="4"/>
        <v>0</v>
      </c>
      <c r="N74" s="206"/>
    </row>
    <row r="75" spans="2:14" ht="12.75">
      <c r="B75" s="200" t="s">
        <v>377</v>
      </c>
      <c r="C75" s="201" t="s">
        <v>378</v>
      </c>
      <c r="D75" s="201"/>
      <c r="E75" s="201"/>
      <c r="F75" s="201"/>
      <c r="G75" s="201"/>
      <c r="H75" s="201"/>
      <c r="I75" s="202"/>
      <c r="J75" s="203"/>
      <c r="K75" s="204"/>
      <c r="L75" s="204"/>
      <c r="M75" s="205">
        <f t="shared" si="4"/>
        <v>0</v>
      </c>
      <c r="N75" s="206"/>
    </row>
    <row r="76" spans="2:14" ht="12.75">
      <c r="B76" s="200" t="s">
        <v>379</v>
      </c>
      <c r="C76" s="201" t="s">
        <v>380</v>
      </c>
      <c r="D76" s="201"/>
      <c r="E76" s="201"/>
      <c r="F76" s="201"/>
      <c r="G76" s="201"/>
      <c r="H76" s="201"/>
      <c r="I76" s="202"/>
      <c r="J76" s="203"/>
      <c r="K76" s="204"/>
      <c r="L76" s="204"/>
      <c r="M76" s="205">
        <f t="shared" si="4"/>
        <v>0</v>
      </c>
      <c r="N76" s="206"/>
    </row>
    <row r="77" spans="2:14" ht="11.25" customHeight="1">
      <c r="B77" s="200" t="s">
        <v>381</v>
      </c>
      <c r="C77" s="207"/>
      <c r="D77" s="207"/>
      <c r="E77" s="207"/>
      <c r="F77" s="207"/>
      <c r="G77" s="207"/>
      <c r="H77" s="207"/>
      <c r="I77" s="208"/>
      <c r="J77" s="203"/>
      <c r="K77" s="204"/>
      <c r="L77" s="204"/>
      <c r="M77" s="205">
        <f t="shared" si="4"/>
        <v>0</v>
      </c>
      <c r="N77" s="206"/>
    </row>
    <row r="78" spans="2:14" ht="12.75">
      <c r="B78" s="200"/>
      <c r="C78" s="201"/>
      <c r="D78" s="201"/>
      <c r="E78" s="201"/>
      <c r="F78" s="201"/>
      <c r="G78" s="201"/>
      <c r="H78" s="201"/>
      <c r="I78" s="202"/>
      <c r="J78" s="216"/>
      <c r="K78" s="216"/>
      <c r="L78" s="216"/>
      <c r="M78" s="216"/>
      <c r="N78" s="206"/>
    </row>
    <row r="79" spans="2:14" ht="12.75">
      <c r="B79" s="232" t="s">
        <v>163</v>
      </c>
      <c r="C79" s="218" t="s">
        <v>382</v>
      </c>
      <c r="D79" s="201"/>
      <c r="E79" s="201"/>
      <c r="F79" s="201"/>
      <c r="G79" s="201"/>
      <c r="H79" s="201"/>
      <c r="I79" s="202"/>
      <c r="J79" s="216"/>
      <c r="K79" s="216"/>
      <c r="L79" s="216"/>
      <c r="M79" s="216"/>
      <c r="N79" s="206"/>
    </row>
    <row r="80" spans="2:14" ht="12.75">
      <c r="B80" s="200" t="s">
        <v>383</v>
      </c>
      <c r="C80" s="201" t="s">
        <v>372</v>
      </c>
      <c r="D80" s="201"/>
      <c r="E80" s="201"/>
      <c r="F80" s="201"/>
      <c r="G80" s="201"/>
      <c r="H80" s="201"/>
      <c r="I80" s="202"/>
      <c r="J80" s="203"/>
      <c r="K80" s="204"/>
      <c r="L80" s="204"/>
      <c r="M80" s="205">
        <f aca="true" t="shared" si="5" ref="M80:M88">L80*K80</f>
        <v>0</v>
      </c>
      <c r="N80" s="206"/>
    </row>
    <row r="81" spans="2:14" ht="12.75">
      <c r="B81" s="200" t="s">
        <v>384</v>
      </c>
      <c r="C81" s="201" t="s">
        <v>374</v>
      </c>
      <c r="D81" s="201"/>
      <c r="E81" s="201"/>
      <c r="F81" s="201"/>
      <c r="G81" s="201"/>
      <c r="H81" s="201"/>
      <c r="I81" s="202"/>
      <c r="J81" s="203"/>
      <c r="K81" s="204"/>
      <c r="L81" s="204"/>
      <c r="M81" s="205">
        <f t="shared" si="5"/>
        <v>0</v>
      </c>
      <c r="N81" s="206"/>
    </row>
    <row r="82" spans="2:14" ht="12.75">
      <c r="B82" s="200" t="s">
        <v>385</v>
      </c>
      <c r="C82" s="201" t="s">
        <v>376</v>
      </c>
      <c r="D82" s="201"/>
      <c r="E82" s="201"/>
      <c r="F82" s="201"/>
      <c r="G82" s="201"/>
      <c r="H82" s="201"/>
      <c r="I82" s="202"/>
      <c r="J82" s="203"/>
      <c r="K82" s="204"/>
      <c r="L82" s="204"/>
      <c r="M82" s="205">
        <f t="shared" si="5"/>
        <v>0</v>
      </c>
      <c r="N82" s="206"/>
    </row>
    <row r="83" spans="2:14" ht="12.75">
      <c r="B83" s="200" t="s">
        <v>386</v>
      </c>
      <c r="C83" s="201" t="s">
        <v>378</v>
      </c>
      <c r="D83" s="201"/>
      <c r="E83" s="201"/>
      <c r="F83" s="201"/>
      <c r="G83" s="201"/>
      <c r="H83" s="201"/>
      <c r="I83" s="202"/>
      <c r="J83" s="203"/>
      <c r="K83" s="204"/>
      <c r="L83" s="204"/>
      <c r="M83" s="205">
        <f t="shared" si="5"/>
        <v>0</v>
      </c>
      <c r="N83" s="206"/>
    </row>
    <row r="84" spans="2:14" ht="12.75">
      <c r="B84" s="200" t="s">
        <v>387</v>
      </c>
      <c r="C84" s="201" t="s">
        <v>380</v>
      </c>
      <c r="D84" s="201"/>
      <c r="E84" s="201"/>
      <c r="F84" s="201"/>
      <c r="G84" s="201"/>
      <c r="H84" s="201"/>
      <c r="I84" s="202"/>
      <c r="J84" s="203"/>
      <c r="K84" s="204"/>
      <c r="L84" s="204"/>
      <c r="M84" s="205">
        <f t="shared" si="5"/>
        <v>0</v>
      </c>
      <c r="N84" s="206"/>
    </row>
    <row r="85" spans="2:14" ht="12.75">
      <c r="B85" s="200" t="s">
        <v>388</v>
      </c>
      <c r="C85" s="201" t="s">
        <v>389</v>
      </c>
      <c r="D85" s="201"/>
      <c r="E85" s="201"/>
      <c r="F85" s="201"/>
      <c r="G85" s="201"/>
      <c r="H85" s="201"/>
      <c r="I85" s="202"/>
      <c r="J85" s="203"/>
      <c r="K85" s="204"/>
      <c r="L85" s="204"/>
      <c r="M85" s="205">
        <f t="shared" si="5"/>
        <v>0</v>
      </c>
      <c r="N85" s="206"/>
    </row>
    <row r="86" spans="2:14" ht="12.75">
      <c r="B86" s="200" t="s">
        <v>390</v>
      </c>
      <c r="C86" s="201" t="s">
        <v>391</v>
      </c>
      <c r="D86" s="201"/>
      <c r="E86" s="201"/>
      <c r="F86" s="201"/>
      <c r="G86" s="201"/>
      <c r="H86" s="201"/>
      <c r="I86" s="202"/>
      <c r="J86" s="203"/>
      <c r="K86" s="204"/>
      <c r="L86" s="204"/>
      <c r="M86" s="205">
        <f t="shared" si="5"/>
        <v>0</v>
      </c>
      <c r="N86" s="206"/>
    </row>
    <row r="87" spans="2:14" ht="12.75">
      <c r="B87" s="200" t="s">
        <v>392</v>
      </c>
      <c r="C87" s="201" t="s">
        <v>393</v>
      </c>
      <c r="D87" s="201"/>
      <c r="E87" s="201"/>
      <c r="F87" s="201"/>
      <c r="G87" s="201"/>
      <c r="H87" s="201"/>
      <c r="I87" s="202"/>
      <c r="J87" s="203"/>
      <c r="K87" s="204"/>
      <c r="L87" s="204"/>
      <c r="M87" s="205">
        <f t="shared" si="5"/>
        <v>0</v>
      </c>
      <c r="N87" s="206"/>
    </row>
    <row r="88" spans="2:14" ht="12.75">
      <c r="B88" s="200" t="s">
        <v>394</v>
      </c>
      <c r="C88" s="207"/>
      <c r="D88" s="207"/>
      <c r="E88" s="207"/>
      <c r="F88" s="207"/>
      <c r="G88" s="207"/>
      <c r="H88" s="207"/>
      <c r="I88" s="208"/>
      <c r="J88" s="203"/>
      <c r="K88" s="204"/>
      <c r="L88" s="204"/>
      <c r="M88" s="205">
        <f t="shared" si="5"/>
        <v>0</v>
      </c>
      <c r="N88" s="206"/>
    </row>
    <row r="89" spans="2:14" ht="12.75">
      <c r="B89" s="200"/>
      <c r="C89" s="201"/>
      <c r="D89" s="201"/>
      <c r="E89" s="201"/>
      <c r="F89" s="201"/>
      <c r="G89" s="201"/>
      <c r="H89" s="201"/>
      <c r="I89" s="202"/>
      <c r="J89" s="216"/>
      <c r="K89" s="216"/>
      <c r="L89" s="216"/>
      <c r="M89" s="216"/>
      <c r="N89" s="206"/>
    </row>
    <row r="90" spans="2:14" ht="12.75">
      <c r="B90" s="232" t="s">
        <v>165</v>
      </c>
      <c r="C90" s="218" t="s">
        <v>395</v>
      </c>
      <c r="D90" s="201"/>
      <c r="E90" s="201"/>
      <c r="F90" s="201"/>
      <c r="G90" s="201"/>
      <c r="H90" s="201"/>
      <c r="I90" s="202"/>
      <c r="J90" s="216"/>
      <c r="K90" s="216"/>
      <c r="L90" s="216"/>
      <c r="M90" s="216"/>
      <c r="N90" s="206"/>
    </row>
    <row r="91" spans="2:14" ht="12.75">
      <c r="B91" s="200" t="s">
        <v>396</v>
      </c>
      <c r="C91" s="201" t="s">
        <v>397</v>
      </c>
      <c r="D91" s="201"/>
      <c r="E91" s="201"/>
      <c r="F91" s="201"/>
      <c r="G91" s="201"/>
      <c r="H91" s="201"/>
      <c r="I91" s="202"/>
      <c r="J91" s="203"/>
      <c r="K91" s="204"/>
      <c r="L91" s="204"/>
      <c r="M91" s="205">
        <f aca="true" t="shared" si="6" ref="M91:M98">L91*K91</f>
        <v>0</v>
      </c>
      <c r="N91" s="206"/>
    </row>
    <row r="92" spans="2:14" ht="12.75">
      <c r="B92" s="200" t="s">
        <v>398</v>
      </c>
      <c r="C92" s="201" t="s">
        <v>399</v>
      </c>
      <c r="D92" s="201"/>
      <c r="E92" s="201"/>
      <c r="F92" s="201"/>
      <c r="G92" s="201"/>
      <c r="H92" s="201"/>
      <c r="I92" s="202"/>
      <c r="J92" s="203"/>
      <c r="K92" s="204"/>
      <c r="L92" s="204"/>
      <c r="M92" s="205">
        <f t="shared" si="6"/>
        <v>0</v>
      </c>
      <c r="N92" s="206"/>
    </row>
    <row r="93" spans="2:14" ht="12.75">
      <c r="B93" s="200" t="s">
        <v>400</v>
      </c>
      <c r="C93" s="201" t="s">
        <v>401</v>
      </c>
      <c r="D93" s="201"/>
      <c r="E93" s="201"/>
      <c r="F93" s="201"/>
      <c r="G93" s="201"/>
      <c r="H93" s="201"/>
      <c r="I93" s="202"/>
      <c r="J93" s="203"/>
      <c r="K93" s="204"/>
      <c r="L93" s="204"/>
      <c r="M93" s="205">
        <f t="shared" si="6"/>
        <v>0</v>
      </c>
      <c r="N93" s="206"/>
    </row>
    <row r="94" spans="2:14" ht="12.75">
      <c r="B94" s="200" t="s">
        <v>402</v>
      </c>
      <c r="C94" s="201" t="s">
        <v>403</v>
      </c>
      <c r="D94" s="201"/>
      <c r="E94" s="201"/>
      <c r="F94" s="201"/>
      <c r="G94" s="201"/>
      <c r="H94" s="201"/>
      <c r="I94" s="202"/>
      <c r="J94" s="203"/>
      <c r="K94" s="204"/>
      <c r="L94" s="204"/>
      <c r="M94" s="205">
        <f t="shared" si="6"/>
        <v>0</v>
      </c>
      <c r="N94" s="206"/>
    </row>
    <row r="95" spans="2:14" ht="12.75">
      <c r="B95" s="200" t="s">
        <v>404</v>
      </c>
      <c r="C95" s="201" t="s">
        <v>405</v>
      </c>
      <c r="D95" s="201"/>
      <c r="E95" s="201"/>
      <c r="F95" s="201"/>
      <c r="G95" s="201"/>
      <c r="H95" s="201"/>
      <c r="I95" s="202"/>
      <c r="J95" s="203"/>
      <c r="K95" s="204"/>
      <c r="L95" s="204"/>
      <c r="M95" s="205">
        <f t="shared" si="6"/>
        <v>0</v>
      </c>
      <c r="N95" s="206"/>
    </row>
    <row r="96" spans="2:14" ht="12.75">
      <c r="B96" s="200" t="s">
        <v>406</v>
      </c>
      <c r="C96" s="201" t="s">
        <v>407</v>
      </c>
      <c r="D96" s="201"/>
      <c r="E96" s="201"/>
      <c r="F96" s="201"/>
      <c r="G96" s="201"/>
      <c r="H96" s="201"/>
      <c r="I96" s="202"/>
      <c r="J96" s="203"/>
      <c r="K96" s="204"/>
      <c r="L96" s="204"/>
      <c r="M96" s="205">
        <f t="shared" si="6"/>
        <v>0</v>
      </c>
      <c r="N96" s="206"/>
    </row>
    <row r="97" spans="2:14" ht="12.75">
      <c r="B97" s="200" t="s">
        <v>408</v>
      </c>
      <c r="C97" s="201" t="s">
        <v>372</v>
      </c>
      <c r="D97" s="201"/>
      <c r="E97" s="201"/>
      <c r="F97" s="201"/>
      <c r="G97" s="201"/>
      <c r="H97" s="201"/>
      <c r="I97" s="202"/>
      <c r="J97" s="203"/>
      <c r="K97" s="204"/>
      <c r="L97" s="204"/>
      <c r="M97" s="205">
        <f t="shared" si="6"/>
        <v>0</v>
      </c>
      <c r="N97" s="206"/>
    </row>
    <row r="98" spans="2:14" ht="12.75">
      <c r="B98" s="200" t="s">
        <v>409</v>
      </c>
      <c r="C98" s="207"/>
      <c r="D98" s="207"/>
      <c r="E98" s="207"/>
      <c r="F98" s="207"/>
      <c r="G98" s="207"/>
      <c r="H98" s="207"/>
      <c r="I98" s="208"/>
      <c r="J98" s="203"/>
      <c r="K98" s="204"/>
      <c r="L98" s="204"/>
      <c r="M98" s="205">
        <f t="shared" si="6"/>
        <v>0</v>
      </c>
      <c r="N98" s="206"/>
    </row>
    <row r="99" spans="2:14" ht="12.75">
      <c r="B99" s="200"/>
      <c r="C99" s="201"/>
      <c r="D99" s="201"/>
      <c r="E99" s="201"/>
      <c r="F99" s="201"/>
      <c r="G99" s="201"/>
      <c r="H99" s="201"/>
      <c r="I99" s="202"/>
      <c r="J99" s="216"/>
      <c r="K99" s="216"/>
      <c r="L99" s="216"/>
      <c r="M99" s="216"/>
      <c r="N99" s="206"/>
    </row>
    <row r="100" spans="2:14" ht="12.75">
      <c r="B100" s="232" t="s">
        <v>286</v>
      </c>
      <c r="C100" s="218" t="s">
        <v>410</v>
      </c>
      <c r="D100" s="201"/>
      <c r="E100" s="201"/>
      <c r="F100" s="201"/>
      <c r="G100" s="201"/>
      <c r="H100" s="201"/>
      <c r="I100" s="202"/>
      <c r="J100" s="216"/>
      <c r="K100" s="216"/>
      <c r="L100" s="216"/>
      <c r="M100" s="216"/>
      <c r="N100" s="206"/>
    </row>
    <row r="101" spans="2:14" ht="12.75">
      <c r="B101" s="200" t="s">
        <v>411</v>
      </c>
      <c r="C101" s="201" t="s">
        <v>412</v>
      </c>
      <c r="D101" s="201"/>
      <c r="E101" s="201"/>
      <c r="F101" s="201"/>
      <c r="G101" s="201"/>
      <c r="H101" s="201"/>
      <c r="I101" s="202"/>
      <c r="J101" s="203"/>
      <c r="K101" s="204"/>
      <c r="L101" s="204"/>
      <c r="M101" s="205">
        <f aca="true" t="shared" si="7" ref="M101:M107">L101*K101</f>
        <v>0</v>
      </c>
      <c r="N101" s="206"/>
    </row>
    <row r="102" spans="2:14" ht="12.75">
      <c r="B102" s="200" t="s">
        <v>413</v>
      </c>
      <c r="C102" s="201" t="s">
        <v>414</v>
      </c>
      <c r="D102" s="201"/>
      <c r="E102" s="201"/>
      <c r="F102" s="201"/>
      <c r="G102" s="201"/>
      <c r="H102" s="201"/>
      <c r="I102" s="202"/>
      <c r="J102" s="203"/>
      <c r="K102" s="204"/>
      <c r="L102" s="204"/>
      <c r="M102" s="205">
        <f t="shared" si="7"/>
        <v>0</v>
      </c>
      <c r="N102" s="206"/>
    </row>
    <row r="103" spans="2:14" ht="12.75">
      <c r="B103" s="200" t="s">
        <v>415</v>
      </c>
      <c r="C103" s="201" t="s">
        <v>416</v>
      </c>
      <c r="D103" s="201"/>
      <c r="E103" s="201"/>
      <c r="F103" s="201"/>
      <c r="G103" s="201"/>
      <c r="H103" s="201"/>
      <c r="I103" s="202"/>
      <c r="J103" s="203"/>
      <c r="K103" s="204"/>
      <c r="L103" s="204"/>
      <c r="M103" s="205">
        <f t="shared" si="7"/>
        <v>0</v>
      </c>
      <c r="N103" s="206"/>
    </row>
    <row r="104" spans="2:14" ht="12.75">
      <c r="B104" s="200" t="s">
        <v>417</v>
      </c>
      <c r="C104" s="201" t="s">
        <v>418</v>
      </c>
      <c r="D104" s="201"/>
      <c r="E104" s="201"/>
      <c r="F104" s="201"/>
      <c r="G104" s="201"/>
      <c r="H104" s="201"/>
      <c r="I104" s="202"/>
      <c r="J104" s="203"/>
      <c r="K104" s="204"/>
      <c r="L104" s="204"/>
      <c r="M104" s="205">
        <f t="shared" si="7"/>
        <v>0</v>
      </c>
      <c r="N104" s="206"/>
    </row>
    <row r="105" spans="2:14" ht="12.75">
      <c r="B105" s="200" t="s">
        <v>419</v>
      </c>
      <c r="C105" s="201" t="s">
        <v>420</v>
      </c>
      <c r="D105" s="201"/>
      <c r="E105" s="201"/>
      <c r="F105" s="201"/>
      <c r="G105" s="201"/>
      <c r="H105" s="201"/>
      <c r="I105" s="202"/>
      <c r="J105" s="203"/>
      <c r="K105" s="204"/>
      <c r="L105" s="204"/>
      <c r="M105" s="205">
        <f t="shared" si="7"/>
        <v>0</v>
      </c>
      <c r="N105" s="206"/>
    </row>
    <row r="106" spans="2:14" ht="12.75">
      <c r="B106" s="200" t="s">
        <v>421</v>
      </c>
      <c r="C106" s="201" t="s">
        <v>422</v>
      </c>
      <c r="D106" s="201"/>
      <c r="E106" s="201"/>
      <c r="F106" s="201"/>
      <c r="G106" s="201"/>
      <c r="H106" s="201"/>
      <c r="I106" s="202"/>
      <c r="J106" s="203"/>
      <c r="K106" s="204"/>
      <c r="L106" s="204"/>
      <c r="M106" s="205">
        <f t="shared" si="7"/>
        <v>0</v>
      </c>
      <c r="N106" s="206"/>
    </row>
    <row r="107" spans="2:14" ht="12.75">
      <c r="B107" s="200" t="s">
        <v>423</v>
      </c>
      <c r="C107" s="207"/>
      <c r="D107" s="207"/>
      <c r="E107" s="207"/>
      <c r="F107" s="207"/>
      <c r="G107" s="207"/>
      <c r="H107" s="207"/>
      <c r="I107" s="208"/>
      <c r="J107" s="203"/>
      <c r="K107" s="204"/>
      <c r="L107" s="204"/>
      <c r="M107" s="205">
        <f t="shared" si="7"/>
        <v>0</v>
      </c>
      <c r="N107" s="206"/>
    </row>
    <row r="108" spans="2:14" ht="12.75">
      <c r="B108" s="200"/>
      <c r="C108" s="201"/>
      <c r="D108" s="201"/>
      <c r="E108" s="201"/>
      <c r="F108" s="201"/>
      <c r="G108" s="201"/>
      <c r="H108" s="201"/>
      <c r="I108" s="202"/>
      <c r="J108" s="216"/>
      <c r="K108" s="216"/>
      <c r="L108" s="216"/>
      <c r="M108" s="216"/>
      <c r="N108" s="206"/>
    </row>
    <row r="109" spans="2:14" ht="12.75">
      <c r="B109" s="232" t="s">
        <v>289</v>
      </c>
      <c r="C109" s="218" t="s">
        <v>424</v>
      </c>
      <c r="D109" s="201"/>
      <c r="E109" s="201"/>
      <c r="F109" s="201"/>
      <c r="G109" s="201"/>
      <c r="H109" s="201"/>
      <c r="I109" s="202"/>
      <c r="J109" s="216"/>
      <c r="K109" s="216"/>
      <c r="L109" s="216"/>
      <c r="M109" s="216"/>
      <c r="N109" s="206"/>
    </row>
    <row r="110" spans="2:14" ht="12.75">
      <c r="B110" s="200" t="s">
        <v>425</v>
      </c>
      <c r="C110" s="201" t="s">
        <v>426</v>
      </c>
      <c r="D110" s="201"/>
      <c r="E110" s="201"/>
      <c r="F110" s="201"/>
      <c r="G110" s="201"/>
      <c r="H110" s="201"/>
      <c r="I110" s="202"/>
      <c r="J110" s="203"/>
      <c r="K110" s="204"/>
      <c r="L110" s="204"/>
      <c r="M110" s="205">
        <f aca="true" t="shared" si="8" ref="M110:M115">L110*K110</f>
        <v>0</v>
      </c>
      <c r="N110" s="206"/>
    </row>
    <row r="111" spans="2:14" ht="12.75">
      <c r="B111" s="200" t="s">
        <v>427</v>
      </c>
      <c r="C111" s="201" t="s">
        <v>428</v>
      </c>
      <c r="D111" s="201"/>
      <c r="E111" s="201"/>
      <c r="F111" s="201"/>
      <c r="G111" s="201"/>
      <c r="H111" s="201"/>
      <c r="I111" s="202"/>
      <c r="J111" s="203"/>
      <c r="K111" s="204"/>
      <c r="L111" s="204"/>
      <c r="M111" s="205">
        <f t="shared" si="8"/>
        <v>0</v>
      </c>
      <c r="N111" s="206"/>
    </row>
    <row r="112" spans="2:14" ht="12.75">
      <c r="B112" s="200" t="s">
        <v>429</v>
      </c>
      <c r="C112" s="201" t="s">
        <v>430</v>
      </c>
      <c r="D112" s="201"/>
      <c r="E112" s="201"/>
      <c r="F112" s="201"/>
      <c r="G112" s="201"/>
      <c r="H112" s="201"/>
      <c r="I112" s="202"/>
      <c r="J112" s="203"/>
      <c r="K112" s="204"/>
      <c r="L112" s="204"/>
      <c r="M112" s="205">
        <f t="shared" si="8"/>
        <v>0</v>
      </c>
      <c r="N112" s="206"/>
    </row>
    <row r="113" spans="2:14" ht="12.75">
      <c r="B113" s="200" t="s">
        <v>431</v>
      </c>
      <c r="C113" s="201" t="s">
        <v>432</v>
      </c>
      <c r="D113" s="201"/>
      <c r="E113" s="201"/>
      <c r="F113" s="201"/>
      <c r="G113" s="201"/>
      <c r="H113" s="201"/>
      <c r="I113" s="202"/>
      <c r="J113" s="203"/>
      <c r="K113" s="204"/>
      <c r="L113" s="204"/>
      <c r="M113" s="205">
        <f t="shared" si="8"/>
        <v>0</v>
      </c>
      <c r="N113" s="206"/>
    </row>
    <row r="114" spans="2:14" ht="12.75">
      <c r="B114" s="200" t="s">
        <v>433</v>
      </c>
      <c r="C114" s="201" t="s">
        <v>434</v>
      </c>
      <c r="D114" s="201"/>
      <c r="E114" s="201"/>
      <c r="F114" s="201"/>
      <c r="G114" s="201"/>
      <c r="H114" s="201"/>
      <c r="I114" s="202"/>
      <c r="J114" s="203"/>
      <c r="K114" s="204"/>
      <c r="L114" s="204"/>
      <c r="M114" s="205">
        <f t="shared" si="8"/>
        <v>0</v>
      </c>
      <c r="N114" s="206"/>
    </row>
    <row r="115" spans="2:14" ht="12.75">
      <c r="B115" s="200" t="s">
        <v>435</v>
      </c>
      <c r="C115" s="207"/>
      <c r="D115" s="207"/>
      <c r="E115" s="207"/>
      <c r="F115" s="207"/>
      <c r="G115" s="207"/>
      <c r="H115" s="207"/>
      <c r="I115" s="208"/>
      <c r="J115" s="203"/>
      <c r="K115" s="204"/>
      <c r="L115" s="204"/>
      <c r="M115" s="205">
        <f t="shared" si="8"/>
        <v>0</v>
      </c>
      <c r="N115" s="206"/>
    </row>
    <row r="116" spans="2:14" ht="12.75">
      <c r="B116" s="209"/>
      <c r="C116" s="210" t="s">
        <v>263</v>
      </c>
      <c r="D116" s="211"/>
      <c r="E116" s="211"/>
      <c r="F116" s="211"/>
      <c r="G116" s="211"/>
      <c r="H116" s="211"/>
      <c r="I116" s="212"/>
      <c r="J116" s="213"/>
      <c r="K116" s="213"/>
      <c r="L116" s="213"/>
      <c r="M116" s="214">
        <f>SUM(M61:M115)</f>
        <v>0</v>
      </c>
      <c r="N116" s="215">
        <f>IF($M$356=0,0,M116/$M$356)</f>
        <v>0</v>
      </c>
    </row>
    <row r="118" spans="2:14" ht="12.75">
      <c r="B118" s="194">
        <v>5</v>
      </c>
      <c r="C118" s="195" t="s">
        <v>436</v>
      </c>
      <c r="D118" s="196"/>
      <c r="E118" s="196"/>
      <c r="F118" s="196"/>
      <c r="G118" s="196"/>
      <c r="H118" s="196"/>
      <c r="I118" s="197"/>
      <c r="J118" s="198"/>
      <c r="K118" s="198"/>
      <c r="L118" s="198"/>
      <c r="M118" s="198"/>
      <c r="N118" s="199"/>
    </row>
    <row r="119" spans="2:14" ht="12.75">
      <c r="B119" s="232" t="s">
        <v>168</v>
      </c>
      <c r="C119" s="218" t="s">
        <v>437</v>
      </c>
      <c r="D119" s="201"/>
      <c r="E119" s="201"/>
      <c r="F119" s="201"/>
      <c r="G119" s="201"/>
      <c r="H119" s="201"/>
      <c r="I119" s="202"/>
      <c r="J119" s="216"/>
      <c r="K119" s="216"/>
      <c r="L119" s="216"/>
      <c r="M119" s="216"/>
      <c r="N119" s="206"/>
    </row>
    <row r="120" spans="2:14" ht="12.75">
      <c r="B120" s="200" t="s">
        <v>438</v>
      </c>
      <c r="C120" s="201" t="s">
        <v>439</v>
      </c>
      <c r="D120" s="201"/>
      <c r="E120" s="201"/>
      <c r="F120" s="201"/>
      <c r="G120" s="201"/>
      <c r="H120" s="201"/>
      <c r="I120" s="202"/>
      <c r="J120" s="203"/>
      <c r="K120" s="204"/>
      <c r="L120" s="204"/>
      <c r="M120" s="205">
        <f>L120*K120</f>
        <v>0</v>
      </c>
      <c r="N120" s="206"/>
    </row>
    <row r="121" spans="2:14" ht="12.75">
      <c r="B121" s="200" t="s">
        <v>440</v>
      </c>
      <c r="C121" s="201" t="s">
        <v>441</v>
      </c>
      <c r="D121" s="201"/>
      <c r="E121" s="201"/>
      <c r="F121" s="201"/>
      <c r="G121" s="201"/>
      <c r="H121" s="201"/>
      <c r="I121" s="202"/>
      <c r="J121" s="203"/>
      <c r="K121" s="204"/>
      <c r="L121" s="204"/>
      <c r="M121" s="205">
        <f>L121*K121</f>
        <v>0</v>
      </c>
      <c r="N121" s="206"/>
    </row>
    <row r="122" spans="2:14" ht="12.75">
      <c r="B122" s="200" t="s">
        <v>442</v>
      </c>
      <c r="C122" s="201" t="s">
        <v>443</v>
      </c>
      <c r="D122" s="201"/>
      <c r="E122" s="201"/>
      <c r="F122" s="201"/>
      <c r="G122" s="201"/>
      <c r="H122" s="201"/>
      <c r="I122" s="202"/>
      <c r="J122" s="203"/>
      <c r="K122" s="204"/>
      <c r="L122" s="204"/>
      <c r="M122" s="205">
        <f>L122*K122</f>
        <v>0</v>
      </c>
      <c r="N122" s="206"/>
    </row>
    <row r="123" spans="2:14" ht="12.75">
      <c r="B123" s="200" t="s">
        <v>444</v>
      </c>
      <c r="C123" s="207"/>
      <c r="D123" s="207"/>
      <c r="E123" s="207"/>
      <c r="F123" s="207"/>
      <c r="G123" s="207"/>
      <c r="H123" s="207"/>
      <c r="I123" s="208"/>
      <c r="J123" s="203"/>
      <c r="K123" s="204"/>
      <c r="L123" s="204"/>
      <c r="M123" s="205">
        <f>L123*K123</f>
        <v>0</v>
      </c>
      <c r="N123" s="206"/>
    </row>
    <row r="124" spans="2:14" ht="12.75">
      <c r="B124" s="200"/>
      <c r="C124" s="201"/>
      <c r="D124" s="201"/>
      <c r="E124" s="201"/>
      <c r="F124" s="201"/>
      <c r="G124" s="201"/>
      <c r="H124" s="201"/>
      <c r="I124" s="202"/>
      <c r="J124" s="216"/>
      <c r="K124" s="216"/>
      <c r="L124" s="216"/>
      <c r="M124" s="216"/>
      <c r="N124" s="206"/>
    </row>
    <row r="125" spans="2:14" ht="12.75">
      <c r="B125" s="232" t="s">
        <v>170</v>
      </c>
      <c r="C125" s="218" t="s">
        <v>445</v>
      </c>
      <c r="D125" s="201"/>
      <c r="E125" s="201"/>
      <c r="F125" s="201"/>
      <c r="G125" s="201"/>
      <c r="H125" s="201"/>
      <c r="I125" s="202"/>
      <c r="J125" s="216"/>
      <c r="K125" s="216"/>
      <c r="L125" s="216"/>
      <c r="M125" s="216"/>
      <c r="N125" s="206"/>
    </row>
    <row r="126" spans="2:14" ht="12.75">
      <c r="B126" s="200" t="s">
        <v>446</v>
      </c>
      <c r="C126" s="201" t="s">
        <v>447</v>
      </c>
      <c r="D126" s="201"/>
      <c r="E126" s="201"/>
      <c r="F126" s="201"/>
      <c r="G126" s="201"/>
      <c r="H126" s="201"/>
      <c r="I126" s="202"/>
      <c r="J126" s="203"/>
      <c r="K126" s="204"/>
      <c r="L126" s="204"/>
      <c r="M126" s="205">
        <f aca="true" t="shared" si="9" ref="M126:M134">L126*K126</f>
        <v>0</v>
      </c>
      <c r="N126" s="206"/>
    </row>
    <row r="127" spans="2:14" ht="12.75">
      <c r="B127" s="200" t="s">
        <v>448</v>
      </c>
      <c r="C127" s="201" t="s">
        <v>449</v>
      </c>
      <c r="D127" s="201"/>
      <c r="E127" s="201"/>
      <c r="F127" s="201"/>
      <c r="G127" s="201"/>
      <c r="H127" s="201"/>
      <c r="I127" s="202"/>
      <c r="J127" s="203"/>
      <c r="K127" s="204"/>
      <c r="L127" s="204"/>
      <c r="M127" s="205">
        <f t="shared" si="9"/>
        <v>0</v>
      </c>
      <c r="N127" s="206"/>
    </row>
    <row r="128" spans="2:14" ht="12.75">
      <c r="B128" s="200" t="s">
        <v>450</v>
      </c>
      <c r="C128" s="201" t="s">
        <v>451</v>
      </c>
      <c r="D128" s="201"/>
      <c r="E128" s="201"/>
      <c r="F128" s="201"/>
      <c r="G128" s="201"/>
      <c r="H128" s="201"/>
      <c r="I128" s="202"/>
      <c r="J128" s="203"/>
      <c r="K128" s="204"/>
      <c r="L128" s="204"/>
      <c r="M128" s="205">
        <f t="shared" si="9"/>
        <v>0</v>
      </c>
      <c r="N128" s="206"/>
    </row>
    <row r="129" spans="2:14" ht="12.75">
      <c r="B129" s="200" t="s">
        <v>452</v>
      </c>
      <c r="C129" s="201" t="s">
        <v>453</v>
      </c>
      <c r="D129" s="201"/>
      <c r="E129" s="201"/>
      <c r="F129" s="201"/>
      <c r="G129" s="201"/>
      <c r="H129" s="201"/>
      <c r="I129" s="202"/>
      <c r="J129" s="203"/>
      <c r="K129" s="204"/>
      <c r="L129" s="204"/>
      <c r="M129" s="205">
        <f t="shared" si="9"/>
        <v>0</v>
      </c>
      <c r="N129" s="206"/>
    </row>
    <row r="130" spans="2:14" ht="12.75">
      <c r="B130" s="200" t="s">
        <v>454</v>
      </c>
      <c r="C130" s="201" t="s">
        <v>455</v>
      </c>
      <c r="D130" s="201"/>
      <c r="E130" s="201"/>
      <c r="F130" s="201"/>
      <c r="G130" s="201"/>
      <c r="H130" s="201"/>
      <c r="I130" s="202"/>
      <c r="J130" s="203"/>
      <c r="K130" s="204"/>
      <c r="L130" s="204"/>
      <c r="M130" s="205">
        <f t="shared" si="9"/>
        <v>0</v>
      </c>
      <c r="N130" s="206"/>
    </row>
    <row r="131" spans="2:14" ht="12.75">
      <c r="B131" s="200" t="s">
        <v>456</v>
      </c>
      <c r="C131" s="201" t="s">
        <v>457</v>
      </c>
      <c r="D131" s="201"/>
      <c r="E131" s="201"/>
      <c r="F131" s="201"/>
      <c r="G131" s="201"/>
      <c r="H131" s="201"/>
      <c r="I131" s="202"/>
      <c r="J131" s="203"/>
      <c r="K131" s="204"/>
      <c r="L131" s="204"/>
      <c r="M131" s="205">
        <f t="shared" si="9"/>
        <v>0</v>
      </c>
      <c r="N131" s="206"/>
    </row>
    <row r="132" spans="2:14" ht="12.75">
      <c r="B132" s="200" t="s">
        <v>458</v>
      </c>
      <c r="C132" s="201" t="s">
        <v>459</v>
      </c>
      <c r="D132" s="201"/>
      <c r="E132" s="201"/>
      <c r="F132" s="201"/>
      <c r="G132" s="201"/>
      <c r="H132" s="201"/>
      <c r="I132" s="202"/>
      <c r="J132" s="203"/>
      <c r="K132" s="204"/>
      <c r="L132" s="204"/>
      <c r="M132" s="205">
        <f t="shared" si="9"/>
        <v>0</v>
      </c>
      <c r="N132" s="206"/>
    </row>
    <row r="133" spans="2:14" ht="12.75">
      <c r="B133" s="200" t="s">
        <v>460</v>
      </c>
      <c r="C133" s="201" t="s">
        <v>461</v>
      </c>
      <c r="D133" s="201"/>
      <c r="E133" s="201"/>
      <c r="F133" s="201"/>
      <c r="G133" s="201"/>
      <c r="H133" s="201"/>
      <c r="I133" s="202"/>
      <c r="J133" s="203"/>
      <c r="K133" s="204"/>
      <c r="L133" s="204"/>
      <c r="M133" s="205">
        <f t="shared" si="9"/>
        <v>0</v>
      </c>
      <c r="N133" s="206"/>
    </row>
    <row r="134" spans="2:14" ht="12.75">
      <c r="B134" s="200" t="s">
        <v>462</v>
      </c>
      <c r="C134" s="207"/>
      <c r="D134" s="207"/>
      <c r="E134" s="207"/>
      <c r="F134" s="207"/>
      <c r="G134" s="207"/>
      <c r="H134" s="207"/>
      <c r="I134" s="208"/>
      <c r="J134" s="203"/>
      <c r="K134" s="204"/>
      <c r="L134" s="204"/>
      <c r="M134" s="205">
        <f t="shared" si="9"/>
        <v>0</v>
      </c>
      <c r="N134" s="206"/>
    </row>
    <row r="135" spans="2:14" ht="12.75">
      <c r="B135" s="200"/>
      <c r="C135" s="201"/>
      <c r="D135" s="201"/>
      <c r="E135" s="201"/>
      <c r="F135" s="201"/>
      <c r="G135" s="201"/>
      <c r="H135" s="201"/>
      <c r="I135" s="202"/>
      <c r="J135" s="216"/>
      <c r="K135" s="216"/>
      <c r="L135" s="216"/>
      <c r="M135" s="216"/>
      <c r="N135" s="206"/>
    </row>
    <row r="136" spans="2:14" ht="12.75">
      <c r="B136" s="232" t="s">
        <v>293</v>
      </c>
      <c r="C136" s="218" t="s">
        <v>463</v>
      </c>
      <c r="D136" s="201"/>
      <c r="E136" s="201"/>
      <c r="F136" s="201"/>
      <c r="G136" s="201"/>
      <c r="H136" s="201"/>
      <c r="I136" s="202"/>
      <c r="J136" s="216"/>
      <c r="K136" s="216"/>
      <c r="L136" s="216"/>
      <c r="M136" s="216"/>
      <c r="N136" s="206"/>
    </row>
    <row r="137" spans="2:14" ht="12.75">
      <c r="B137" s="200" t="s">
        <v>464</v>
      </c>
      <c r="C137" s="201" t="s">
        <v>465</v>
      </c>
      <c r="D137" s="201"/>
      <c r="E137" s="201"/>
      <c r="F137" s="201"/>
      <c r="G137" s="201"/>
      <c r="H137" s="201"/>
      <c r="I137" s="202"/>
      <c r="J137" s="203"/>
      <c r="K137" s="204"/>
      <c r="L137" s="204"/>
      <c r="M137" s="205">
        <f>L137*K137</f>
        <v>0</v>
      </c>
      <c r="N137" s="206"/>
    </row>
    <row r="138" spans="2:14" ht="12.75">
      <c r="B138" s="200" t="s">
        <v>466</v>
      </c>
      <c r="C138" s="201" t="s">
        <v>467</v>
      </c>
      <c r="D138" s="201"/>
      <c r="E138" s="201"/>
      <c r="F138" s="201"/>
      <c r="G138" s="201"/>
      <c r="H138" s="201"/>
      <c r="I138" s="202"/>
      <c r="J138" s="203"/>
      <c r="K138" s="204"/>
      <c r="L138" s="204"/>
      <c r="M138" s="205">
        <f>L138*K138</f>
        <v>0</v>
      </c>
      <c r="N138" s="206"/>
    </row>
    <row r="139" spans="2:14" ht="11.25" customHeight="1">
      <c r="B139" s="200" t="s">
        <v>468</v>
      </c>
      <c r="C139" s="207"/>
      <c r="D139" s="207"/>
      <c r="E139" s="207"/>
      <c r="F139" s="207"/>
      <c r="G139" s="207"/>
      <c r="H139" s="207"/>
      <c r="I139" s="208"/>
      <c r="J139" s="203"/>
      <c r="K139" s="204"/>
      <c r="L139" s="204"/>
      <c r="M139" s="205">
        <f>L139*K139</f>
        <v>0</v>
      </c>
      <c r="N139" s="206"/>
    </row>
    <row r="140" spans="2:14" ht="12.75">
      <c r="B140" s="200" t="s">
        <v>469</v>
      </c>
      <c r="C140" s="207"/>
      <c r="D140" s="207"/>
      <c r="E140" s="207"/>
      <c r="F140" s="207"/>
      <c r="G140" s="207"/>
      <c r="H140" s="207"/>
      <c r="I140" s="208"/>
      <c r="J140" s="203"/>
      <c r="K140" s="204"/>
      <c r="L140" s="204"/>
      <c r="M140" s="205">
        <f>L140*K140</f>
        <v>0</v>
      </c>
      <c r="N140" s="206"/>
    </row>
    <row r="141" spans="2:14" ht="12.75">
      <c r="B141" s="209"/>
      <c r="C141" s="210" t="s">
        <v>263</v>
      </c>
      <c r="D141" s="211"/>
      <c r="E141" s="211"/>
      <c r="F141" s="211"/>
      <c r="G141" s="211"/>
      <c r="H141" s="211"/>
      <c r="I141" s="212"/>
      <c r="J141" s="213"/>
      <c r="K141" s="213"/>
      <c r="L141" s="213"/>
      <c r="M141" s="214">
        <f>SUM(M118:M140)</f>
        <v>0</v>
      </c>
      <c r="N141" s="215">
        <f>IF($M$356=0,0,M141/$M$356)</f>
        <v>0</v>
      </c>
    </row>
    <row r="143" spans="2:14" ht="12.75">
      <c r="B143" s="194">
        <v>6</v>
      </c>
      <c r="C143" s="195" t="s">
        <v>172</v>
      </c>
      <c r="D143" s="196"/>
      <c r="E143" s="196"/>
      <c r="F143" s="196"/>
      <c r="G143" s="196"/>
      <c r="H143" s="196"/>
      <c r="I143" s="197"/>
      <c r="J143" s="198"/>
      <c r="K143" s="198"/>
      <c r="L143" s="198"/>
      <c r="M143" s="198"/>
      <c r="N143" s="199"/>
    </row>
    <row r="144" spans="2:14" ht="12.75">
      <c r="B144" s="232" t="s">
        <v>173</v>
      </c>
      <c r="C144" s="218" t="s">
        <v>470</v>
      </c>
      <c r="D144" s="201"/>
      <c r="E144" s="201"/>
      <c r="F144" s="201"/>
      <c r="G144" s="201"/>
      <c r="H144" s="201"/>
      <c r="I144" s="202"/>
      <c r="J144" s="216"/>
      <c r="K144" s="216"/>
      <c r="L144" s="216"/>
      <c r="M144" s="216"/>
      <c r="N144" s="206"/>
    </row>
    <row r="145" spans="2:14" ht="12.75">
      <c r="B145" s="200" t="s">
        <v>471</v>
      </c>
      <c r="C145" s="201" t="s">
        <v>472</v>
      </c>
      <c r="D145" s="201"/>
      <c r="E145" s="201"/>
      <c r="F145" s="201"/>
      <c r="G145" s="201"/>
      <c r="H145" s="201"/>
      <c r="I145" s="202"/>
      <c r="J145" s="203"/>
      <c r="K145" s="204"/>
      <c r="L145" s="204"/>
      <c r="M145" s="205">
        <f aca="true" t="shared" si="10" ref="M145:M151">L145*K145</f>
        <v>0</v>
      </c>
      <c r="N145" s="206"/>
    </row>
    <row r="146" spans="2:14" ht="12.75">
      <c r="B146" s="200" t="s">
        <v>473</v>
      </c>
      <c r="C146" s="201" t="s">
        <v>474</v>
      </c>
      <c r="D146" s="201"/>
      <c r="E146" s="201"/>
      <c r="F146" s="201"/>
      <c r="G146" s="201"/>
      <c r="H146" s="201"/>
      <c r="I146" s="202"/>
      <c r="J146" s="203"/>
      <c r="K146" s="204"/>
      <c r="L146" s="204"/>
      <c r="M146" s="205">
        <f t="shared" si="10"/>
        <v>0</v>
      </c>
      <c r="N146" s="206"/>
    </row>
    <row r="147" spans="2:14" ht="12.75">
      <c r="B147" s="200" t="s">
        <v>475</v>
      </c>
      <c r="C147" s="201" t="s">
        <v>476</v>
      </c>
      <c r="D147" s="201"/>
      <c r="E147" s="201"/>
      <c r="F147" s="201"/>
      <c r="G147" s="201"/>
      <c r="H147" s="201"/>
      <c r="I147" s="202"/>
      <c r="J147" s="203"/>
      <c r="K147" s="204"/>
      <c r="L147" s="204"/>
      <c r="M147" s="205">
        <f t="shared" si="10"/>
        <v>0</v>
      </c>
      <c r="N147" s="206"/>
    </row>
    <row r="148" spans="2:14" ht="12.75">
      <c r="B148" s="200" t="s">
        <v>477</v>
      </c>
      <c r="C148" s="201" t="s">
        <v>478</v>
      </c>
      <c r="D148" s="201"/>
      <c r="E148" s="201"/>
      <c r="F148" s="201"/>
      <c r="G148" s="201"/>
      <c r="H148" s="201"/>
      <c r="I148" s="202"/>
      <c r="J148" s="203"/>
      <c r="K148" s="204"/>
      <c r="L148" s="204"/>
      <c r="M148" s="205">
        <f t="shared" si="10"/>
        <v>0</v>
      </c>
      <c r="N148" s="206"/>
    </row>
    <row r="149" spans="2:14" ht="12.75">
      <c r="B149" s="200" t="s">
        <v>479</v>
      </c>
      <c r="C149" s="201" t="s">
        <v>480</v>
      </c>
      <c r="D149" s="201"/>
      <c r="E149" s="201"/>
      <c r="F149" s="201"/>
      <c r="G149" s="201"/>
      <c r="H149" s="201"/>
      <c r="I149" s="202"/>
      <c r="J149" s="203"/>
      <c r="K149" s="204"/>
      <c r="L149" s="204"/>
      <c r="M149" s="205">
        <f t="shared" si="10"/>
        <v>0</v>
      </c>
      <c r="N149" s="206"/>
    </row>
    <row r="150" spans="2:14" ht="12.75">
      <c r="B150" s="200" t="s">
        <v>481</v>
      </c>
      <c r="C150" s="201" t="s">
        <v>482</v>
      </c>
      <c r="D150" s="201"/>
      <c r="E150" s="201"/>
      <c r="F150" s="201"/>
      <c r="G150" s="201"/>
      <c r="H150" s="201"/>
      <c r="I150" s="202"/>
      <c r="J150" s="203"/>
      <c r="K150" s="204"/>
      <c r="L150" s="204"/>
      <c r="M150" s="205">
        <f t="shared" si="10"/>
        <v>0</v>
      </c>
      <c r="N150" s="206"/>
    </row>
    <row r="151" spans="2:14" ht="12.75">
      <c r="B151" s="200" t="s">
        <v>483</v>
      </c>
      <c r="C151" s="207"/>
      <c r="D151" s="207"/>
      <c r="E151" s="207"/>
      <c r="F151" s="207"/>
      <c r="G151" s="207"/>
      <c r="H151" s="207"/>
      <c r="I151" s="208"/>
      <c r="J151" s="203"/>
      <c r="K151" s="204"/>
      <c r="L151" s="204"/>
      <c r="M151" s="205">
        <f t="shared" si="10"/>
        <v>0</v>
      </c>
      <c r="N151" s="206"/>
    </row>
    <row r="152" spans="2:14" ht="12.75">
      <c r="B152" s="200"/>
      <c r="C152" s="201"/>
      <c r="D152" s="201"/>
      <c r="E152" s="201"/>
      <c r="F152" s="201"/>
      <c r="G152" s="201"/>
      <c r="H152" s="201"/>
      <c r="I152" s="202"/>
      <c r="J152" s="216"/>
      <c r="K152" s="216"/>
      <c r="L152" s="216"/>
      <c r="M152" s="216"/>
      <c r="N152" s="206"/>
    </row>
    <row r="153" spans="2:14" ht="12.75">
      <c r="B153" s="232" t="s">
        <v>175</v>
      </c>
      <c r="C153" s="218" t="s">
        <v>484</v>
      </c>
      <c r="D153" s="201"/>
      <c r="E153" s="201"/>
      <c r="F153" s="201"/>
      <c r="G153" s="201"/>
      <c r="H153" s="201"/>
      <c r="I153" s="202"/>
      <c r="J153" s="216"/>
      <c r="K153" s="216"/>
      <c r="L153" s="216"/>
      <c r="M153" s="216"/>
      <c r="N153" s="206"/>
    </row>
    <row r="154" spans="2:14" ht="12.75">
      <c r="B154" s="200" t="s">
        <v>485</v>
      </c>
      <c r="C154" s="201" t="s">
        <v>472</v>
      </c>
      <c r="D154" s="201"/>
      <c r="E154" s="201"/>
      <c r="F154" s="201"/>
      <c r="G154" s="201"/>
      <c r="H154" s="201"/>
      <c r="I154" s="202"/>
      <c r="J154" s="203"/>
      <c r="K154" s="204"/>
      <c r="L154" s="204"/>
      <c r="M154" s="205">
        <f aca="true" t="shared" si="11" ref="M154:M161">L154*K154</f>
        <v>0</v>
      </c>
      <c r="N154" s="206"/>
    </row>
    <row r="155" spans="2:14" ht="12.75">
      <c r="B155" s="200" t="s">
        <v>486</v>
      </c>
      <c r="C155" s="201" t="s">
        <v>474</v>
      </c>
      <c r="D155" s="201"/>
      <c r="E155" s="201"/>
      <c r="F155" s="201"/>
      <c r="G155" s="201"/>
      <c r="H155" s="201"/>
      <c r="I155" s="202"/>
      <c r="J155" s="203"/>
      <c r="K155" s="204"/>
      <c r="L155" s="204"/>
      <c r="M155" s="205">
        <f t="shared" si="11"/>
        <v>0</v>
      </c>
      <c r="N155" s="206"/>
    </row>
    <row r="156" spans="2:14" ht="12.75">
      <c r="B156" s="200" t="s">
        <v>487</v>
      </c>
      <c r="C156" s="201" t="s">
        <v>488</v>
      </c>
      <c r="D156" s="201"/>
      <c r="E156" s="201"/>
      <c r="F156" s="201"/>
      <c r="G156" s="201"/>
      <c r="H156" s="201"/>
      <c r="I156" s="202"/>
      <c r="J156" s="203"/>
      <c r="K156" s="204"/>
      <c r="L156" s="204"/>
      <c r="M156" s="205">
        <f t="shared" si="11"/>
        <v>0</v>
      </c>
      <c r="N156" s="206"/>
    </row>
    <row r="157" spans="2:14" ht="12.75">
      <c r="B157" s="200" t="s">
        <v>489</v>
      </c>
      <c r="C157" s="201" t="s">
        <v>490</v>
      </c>
      <c r="D157" s="201"/>
      <c r="E157" s="201"/>
      <c r="F157" s="201"/>
      <c r="G157" s="201"/>
      <c r="H157" s="201"/>
      <c r="I157" s="202"/>
      <c r="J157" s="203"/>
      <c r="K157" s="204"/>
      <c r="L157" s="204"/>
      <c r="M157" s="205">
        <f t="shared" si="11"/>
        <v>0</v>
      </c>
      <c r="N157" s="206"/>
    </row>
    <row r="158" spans="2:14" ht="12.75">
      <c r="B158" s="200" t="s">
        <v>491</v>
      </c>
      <c r="C158" s="201" t="s">
        <v>492</v>
      </c>
      <c r="D158" s="201"/>
      <c r="E158" s="201"/>
      <c r="F158" s="201"/>
      <c r="G158" s="201"/>
      <c r="H158" s="201"/>
      <c r="I158" s="202"/>
      <c r="J158" s="203"/>
      <c r="K158" s="204"/>
      <c r="L158" s="204"/>
      <c r="M158" s="205">
        <f t="shared" si="11"/>
        <v>0</v>
      </c>
      <c r="N158" s="206"/>
    </row>
    <row r="159" spans="2:14" ht="12.75">
      <c r="B159" s="200" t="s">
        <v>493</v>
      </c>
      <c r="C159" s="201" t="s">
        <v>494</v>
      </c>
      <c r="D159" s="201"/>
      <c r="E159" s="201"/>
      <c r="F159" s="201"/>
      <c r="G159" s="201"/>
      <c r="H159" s="201"/>
      <c r="I159" s="202"/>
      <c r="J159" s="203"/>
      <c r="K159" s="204"/>
      <c r="L159" s="204"/>
      <c r="M159" s="205">
        <f t="shared" si="11"/>
        <v>0</v>
      </c>
      <c r="N159" s="206"/>
    </row>
    <row r="160" spans="2:14" ht="12.75">
      <c r="B160" s="200" t="s">
        <v>495</v>
      </c>
      <c r="C160" s="201" t="s">
        <v>496</v>
      </c>
      <c r="D160" s="201"/>
      <c r="E160" s="201"/>
      <c r="F160" s="201"/>
      <c r="G160" s="201"/>
      <c r="H160" s="201"/>
      <c r="I160" s="202"/>
      <c r="J160" s="203"/>
      <c r="K160" s="204"/>
      <c r="L160" s="204"/>
      <c r="M160" s="205">
        <f t="shared" si="11"/>
        <v>0</v>
      </c>
      <c r="N160" s="206"/>
    </row>
    <row r="161" spans="2:14" ht="12.75">
      <c r="B161" s="200" t="s">
        <v>497</v>
      </c>
      <c r="C161" s="207"/>
      <c r="D161" s="207"/>
      <c r="E161" s="207"/>
      <c r="F161" s="207"/>
      <c r="G161" s="207"/>
      <c r="H161" s="207"/>
      <c r="I161" s="208"/>
      <c r="J161" s="203"/>
      <c r="K161" s="204"/>
      <c r="L161" s="204"/>
      <c r="M161" s="205">
        <f t="shared" si="11"/>
        <v>0</v>
      </c>
      <c r="N161" s="206"/>
    </row>
    <row r="162" spans="2:14" ht="12.75">
      <c r="B162" s="200"/>
      <c r="C162" s="201"/>
      <c r="D162" s="201"/>
      <c r="E162" s="201"/>
      <c r="F162" s="201"/>
      <c r="G162" s="201"/>
      <c r="H162" s="201"/>
      <c r="I162" s="202"/>
      <c r="J162" s="216"/>
      <c r="K162" s="216"/>
      <c r="L162" s="216"/>
      <c r="M162" s="216"/>
      <c r="N162" s="206"/>
    </row>
    <row r="163" spans="2:14" ht="12.75">
      <c r="B163" s="232" t="s">
        <v>177</v>
      </c>
      <c r="C163" s="218" t="s">
        <v>498</v>
      </c>
      <c r="D163" s="201"/>
      <c r="E163" s="201"/>
      <c r="F163" s="201"/>
      <c r="G163" s="201"/>
      <c r="H163" s="201"/>
      <c r="I163" s="202"/>
      <c r="J163" s="216"/>
      <c r="K163" s="216"/>
      <c r="L163" s="216"/>
      <c r="M163" s="216"/>
      <c r="N163" s="206"/>
    </row>
    <row r="164" spans="2:14" ht="12.75">
      <c r="B164" s="200" t="s">
        <v>499</v>
      </c>
      <c r="C164" s="201" t="s">
        <v>472</v>
      </c>
      <c r="D164" s="201"/>
      <c r="E164" s="201"/>
      <c r="F164" s="201"/>
      <c r="G164" s="201"/>
      <c r="H164" s="201"/>
      <c r="I164" s="202"/>
      <c r="J164" s="203"/>
      <c r="K164" s="204"/>
      <c r="L164" s="204"/>
      <c r="M164" s="205">
        <f aca="true" t="shared" si="12" ref="M164:M169">L164*K164</f>
        <v>0</v>
      </c>
      <c r="N164" s="206"/>
    </row>
    <row r="165" spans="2:14" ht="12.75">
      <c r="B165" s="200" t="s">
        <v>500</v>
      </c>
      <c r="C165" s="201" t="s">
        <v>474</v>
      </c>
      <c r="D165" s="201"/>
      <c r="E165" s="201"/>
      <c r="F165" s="201"/>
      <c r="G165" s="201"/>
      <c r="H165" s="201"/>
      <c r="I165" s="202"/>
      <c r="J165" s="203"/>
      <c r="K165" s="204"/>
      <c r="L165" s="204"/>
      <c r="M165" s="205">
        <f t="shared" si="12"/>
        <v>0</v>
      </c>
      <c r="N165" s="206"/>
    </row>
    <row r="166" spans="2:14" ht="12.75">
      <c r="B166" s="200" t="s">
        <v>501</v>
      </c>
      <c r="C166" s="201" t="s">
        <v>476</v>
      </c>
      <c r="D166" s="201"/>
      <c r="E166" s="201"/>
      <c r="F166" s="201"/>
      <c r="G166" s="201"/>
      <c r="H166" s="201"/>
      <c r="I166" s="202"/>
      <c r="J166" s="203"/>
      <c r="K166" s="204"/>
      <c r="L166" s="204"/>
      <c r="M166" s="205">
        <f t="shared" si="12"/>
        <v>0</v>
      </c>
      <c r="N166" s="206"/>
    </row>
    <row r="167" spans="2:14" ht="12.75">
      <c r="B167" s="200" t="s">
        <v>502</v>
      </c>
      <c r="C167" s="201" t="s">
        <v>478</v>
      </c>
      <c r="D167" s="201"/>
      <c r="E167" s="201"/>
      <c r="F167" s="201"/>
      <c r="G167" s="201"/>
      <c r="H167" s="201"/>
      <c r="I167" s="202"/>
      <c r="J167" s="203"/>
      <c r="K167" s="204"/>
      <c r="L167" s="204"/>
      <c r="M167" s="205">
        <f t="shared" si="12"/>
        <v>0</v>
      </c>
      <c r="N167" s="206"/>
    </row>
    <row r="168" spans="2:14" ht="12.75">
      <c r="B168" s="200" t="s">
        <v>503</v>
      </c>
      <c r="C168" s="201" t="s">
        <v>480</v>
      </c>
      <c r="D168" s="201"/>
      <c r="E168" s="201"/>
      <c r="F168" s="201"/>
      <c r="G168" s="201"/>
      <c r="H168" s="201"/>
      <c r="I168" s="202"/>
      <c r="J168" s="203"/>
      <c r="K168" s="204"/>
      <c r="L168" s="204"/>
      <c r="M168" s="205">
        <f t="shared" si="12"/>
        <v>0</v>
      </c>
      <c r="N168" s="206"/>
    </row>
    <row r="169" spans="2:14" ht="12.75">
      <c r="B169" s="200" t="s">
        <v>504</v>
      </c>
      <c r="C169" s="207"/>
      <c r="D169" s="207"/>
      <c r="E169" s="207"/>
      <c r="F169" s="207"/>
      <c r="G169" s="207"/>
      <c r="H169" s="207"/>
      <c r="I169" s="208"/>
      <c r="J169" s="203"/>
      <c r="K169" s="204"/>
      <c r="L169" s="204"/>
      <c r="M169" s="205">
        <f t="shared" si="12"/>
        <v>0</v>
      </c>
      <c r="N169" s="206"/>
    </row>
    <row r="170" spans="2:14" ht="12.75">
      <c r="B170" s="200"/>
      <c r="C170" s="201"/>
      <c r="D170" s="201"/>
      <c r="E170" s="201"/>
      <c r="F170" s="201"/>
      <c r="G170" s="201"/>
      <c r="H170" s="201"/>
      <c r="I170" s="202"/>
      <c r="J170" s="216"/>
      <c r="K170" s="216"/>
      <c r="L170" s="216"/>
      <c r="M170" s="216"/>
      <c r="N170" s="206"/>
    </row>
    <row r="171" spans="2:14" ht="12.75">
      <c r="B171" s="232" t="s">
        <v>179</v>
      </c>
      <c r="C171" s="218" t="s">
        <v>505</v>
      </c>
      <c r="D171" s="201"/>
      <c r="E171" s="201"/>
      <c r="F171" s="201"/>
      <c r="G171" s="201"/>
      <c r="H171" s="201"/>
      <c r="I171" s="202"/>
      <c r="J171" s="216"/>
      <c r="K171" s="216"/>
      <c r="L171" s="216"/>
      <c r="M171" s="216"/>
      <c r="N171" s="206"/>
    </row>
    <row r="172" spans="2:14" ht="12.75">
      <c r="B172" s="200" t="s">
        <v>506</v>
      </c>
      <c r="C172" s="201" t="s">
        <v>482</v>
      </c>
      <c r="D172" s="201"/>
      <c r="E172" s="201"/>
      <c r="F172" s="201"/>
      <c r="G172" s="201"/>
      <c r="H172" s="201"/>
      <c r="I172" s="202"/>
      <c r="J172" s="203"/>
      <c r="K172" s="204"/>
      <c r="L172" s="204"/>
      <c r="M172" s="205">
        <f>L172*K172</f>
        <v>0</v>
      </c>
      <c r="N172" s="206"/>
    </row>
    <row r="173" spans="2:14" ht="12.75">
      <c r="B173" s="200" t="s">
        <v>507</v>
      </c>
      <c r="C173" s="201" t="s">
        <v>508</v>
      </c>
      <c r="D173" s="201"/>
      <c r="E173" s="201"/>
      <c r="F173" s="201"/>
      <c r="G173" s="201"/>
      <c r="H173" s="201"/>
      <c r="I173" s="202"/>
      <c r="J173" s="203"/>
      <c r="K173" s="204"/>
      <c r="L173" s="204"/>
      <c r="M173" s="205">
        <f>L173*K173</f>
        <v>0</v>
      </c>
      <c r="N173" s="206"/>
    </row>
    <row r="174" spans="2:14" ht="12.75">
      <c r="B174" s="200" t="s">
        <v>509</v>
      </c>
      <c r="C174" s="201" t="s">
        <v>510</v>
      </c>
      <c r="D174" s="201"/>
      <c r="E174" s="201"/>
      <c r="F174" s="201"/>
      <c r="G174" s="201"/>
      <c r="H174" s="201"/>
      <c r="I174" s="202"/>
      <c r="J174" s="203"/>
      <c r="K174" s="204"/>
      <c r="L174" s="204"/>
      <c r="M174" s="205">
        <f>L174*K174</f>
        <v>0</v>
      </c>
      <c r="N174" s="206"/>
    </row>
    <row r="175" spans="2:14" ht="12.75">
      <c r="B175" s="200" t="s">
        <v>511</v>
      </c>
      <c r="C175" s="201" t="s">
        <v>512</v>
      </c>
      <c r="D175" s="201"/>
      <c r="E175" s="201"/>
      <c r="F175" s="201"/>
      <c r="G175" s="201"/>
      <c r="H175" s="201"/>
      <c r="I175" s="202"/>
      <c r="J175" s="203"/>
      <c r="K175" s="204"/>
      <c r="L175" s="204"/>
      <c r="M175" s="205">
        <f>L175*K175</f>
        <v>0</v>
      </c>
      <c r="N175" s="206"/>
    </row>
    <row r="176" spans="2:14" ht="12.75">
      <c r="B176" s="200" t="s">
        <v>513</v>
      </c>
      <c r="C176" s="207"/>
      <c r="D176" s="207"/>
      <c r="E176" s="207"/>
      <c r="F176" s="207"/>
      <c r="G176" s="207"/>
      <c r="H176" s="207"/>
      <c r="I176" s="208"/>
      <c r="J176" s="203"/>
      <c r="K176" s="204"/>
      <c r="L176" s="204"/>
      <c r="M176" s="205">
        <f>L176*K176</f>
        <v>0</v>
      </c>
      <c r="N176" s="206"/>
    </row>
    <row r="177" spans="2:14" ht="12.75">
      <c r="B177" s="200"/>
      <c r="C177" s="201"/>
      <c r="D177" s="201"/>
      <c r="E177" s="201"/>
      <c r="F177" s="201"/>
      <c r="G177" s="201"/>
      <c r="H177" s="201"/>
      <c r="I177" s="202"/>
      <c r="J177" s="216"/>
      <c r="K177" s="216"/>
      <c r="L177" s="216"/>
      <c r="M177" s="216"/>
      <c r="N177" s="206"/>
    </row>
    <row r="178" spans="2:14" ht="12.75">
      <c r="B178" s="232" t="s">
        <v>181</v>
      </c>
      <c r="C178" s="218" t="s">
        <v>514</v>
      </c>
      <c r="D178" s="201"/>
      <c r="E178" s="201"/>
      <c r="F178" s="201"/>
      <c r="G178" s="201"/>
      <c r="H178" s="201"/>
      <c r="I178" s="202"/>
      <c r="J178" s="216"/>
      <c r="K178" s="216"/>
      <c r="L178" s="216"/>
      <c r="M178" s="216"/>
      <c r="N178" s="206"/>
    </row>
    <row r="179" spans="2:14" ht="12.75">
      <c r="B179" s="200" t="s">
        <v>515</v>
      </c>
      <c r="C179" s="201" t="s">
        <v>516</v>
      </c>
      <c r="D179" s="201"/>
      <c r="E179" s="201"/>
      <c r="F179" s="201"/>
      <c r="G179" s="201"/>
      <c r="H179" s="201"/>
      <c r="I179" s="202"/>
      <c r="J179" s="203"/>
      <c r="K179" s="204"/>
      <c r="L179" s="204"/>
      <c r="M179" s="205">
        <f aca="true" t="shared" si="13" ref="M179:M193">L179*K179</f>
        <v>0</v>
      </c>
      <c r="N179" s="206"/>
    </row>
    <row r="180" spans="2:14" ht="12.75">
      <c r="B180" s="200" t="s">
        <v>517</v>
      </c>
      <c r="C180" s="201" t="s">
        <v>518</v>
      </c>
      <c r="D180" s="201"/>
      <c r="E180" s="201"/>
      <c r="F180" s="201"/>
      <c r="G180" s="201"/>
      <c r="H180" s="201"/>
      <c r="I180" s="202"/>
      <c r="J180" s="203"/>
      <c r="K180" s="204"/>
      <c r="L180" s="204"/>
      <c r="M180" s="205">
        <f t="shared" si="13"/>
        <v>0</v>
      </c>
      <c r="N180" s="206"/>
    </row>
    <row r="181" spans="2:14" ht="12.75">
      <c r="B181" s="200" t="s">
        <v>519</v>
      </c>
      <c r="C181" s="201" t="s">
        <v>520</v>
      </c>
      <c r="D181" s="201"/>
      <c r="E181" s="201"/>
      <c r="F181" s="201"/>
      <c r="G181" s="201"/>
      <c r="H181" s="201"/>
      <c r="I181" s="202"/>
      <c r="J181" s="203"/>
      <c r="K181" s="204"/>
      <c r="L181" s="204"/>
      <c r="M181" s="205">
        <f t="shared" si="13"/>
        <v>0</v>
      </c>
      <c r="N181" s="206"/>
    </row>
    <row r="182" spans="2:14" ht="12.75">
      <c r="B182" s="200" t="s">
        <v>521</v>
      </c>
      <c r="C182" s="201" t="s">
        <v>522</v>
      </c>
      <c r="D182" s="201"/>
      <c r="E182" s="201"/>
      <c r="F182" s="201"/>
      <c r="G182" s="201"/>
      <c r="H182" s="201"/>
      <c r="I182" s="202"/>
      <c r="J182" s="203"/>
      <c r="K182" s="204"/>
      <c r="L182" s="204"/>
      <c r="M182" s="205">
        <f t="shared" si="13"/>
        <v>0</v>
      </c>
      <c r="N182" s="206"/>
    </row>
    <row r="183" spans="2:14" ht="12.75">
      <c r="B183" s="200" t="s">
        <v>523</v>
      </c>
      <c r="C183" s="201" t="s">
        <v>524</v>
      </c>
      <c r="D183" s="201"/>
      <c r="E183" s="201"/>
      <c r="F183" s="201"/>
      <c r="G183" s="201"/>
      <c r="H183" s="201"/>
      <c r="I183" s="202"/>
      <c r="J183" s="203"/>
      <c r="K183" s="204"/>
      <c r="L183" s="204"/>
      <c r="M183" s="205">
        <f t="shared" si="13"/>
        <v>0</v>
      </c>
      <c r="N183" s="206"/>
    </row>
    <row r="184" spans="2:14" ht="12.75">
      <c r="B184" s="200" t="s">
        <v>525</v>
      </c>
      <c r="C184" s="201" t="s">
        <v>526</v>
      </c>
      <c r="D184" s="201"/>
      <c r="E184" s="201"/>
      <c r="F184" s="201"/>
      <c r="G184" s="201"/>
      <c r="H184" s="201"/>
      <c r="I184" s="202"/>
      <c r="J184" s="203"/>
      <c r="K184" s="204"/>
      <c r="L184" s="204"/>
      <c r="M184" s="205">
        <f t="shared" si="13"/>
        <v>0</v>
      </c>
      <c r="N184" s="206"/>
    </row>
    <row r="185" spans="2:14" ht="12.75">
      <c r="B185" s="200" t="s">
        <v>527</v>
      </c>
      <c r="C185" s="201" t="s">
        <v>528</v>
      </c>
      <c r="D185" s="201"/>
      <c r="E185" s="201"/>
      <c r="F185" s="201"/>
      <c r="G185" s="201"/>
      <c r="H185" s="201"/>
      <c r="I185" s="202"/>
      <c r="J185" s="203"/>
      <c r="K185" s="204"/>
      <c r="L185" s="204"/>
      <c r="M185" s="205">
        <f t="shared" si="13"/>
        <v>0</v>
      </c>
      <c r="N185" s="206"/>
    </row>
    <row r="186" spans="2:14" ht="12.75">
      <c r="B186" s="200" t="s">
        <v>529</v>
      </c>
      <c r="C186" s="201" t="s">
        <v>530</v>
      </c>
      <c r="D186" s="201"/>
      <c r="E186" s="201"/>
      <c r="F186" s="201"/>
      <c r="G186" s="201"/>
      <c r="H186" s="201"/>
      <c r="I186" s="202"/>
      <c r="J186" s="203"/>
      <c r="K186" s="204"/>
      <c r="L186" s="204"/>
      <c r="M186" s="205">
        <f t="shared" si="13"/>
        <v>0</v>
      </c>
      <c r="N186" s="206"/>
    </row>
    <row r="187" spans="2:14" ht="12.75">
      <c r="B187" s="200" t="s">
        <v>531</v>
      </c>
      <c r="C187" s="201" t="s">
        <v>532</v>
      </c>
      <c r="D187" s="201"/>
      <c r="E187" s="201"/>
      <c r="F187" s="201"/>
      <c r="G187" s="201"/>
      <c r="H187" s="201"/>
      <c r="I187" s="202"/>
      <c r="J187" s="203"/>
      <c r="K187" s="204"/>
      <c r="L187" s="204"/>
      <c r="M187" s="205">
        <f t="shared" si="13"/>
        <v>0</v>
      </c>
      <c r="N187" s="206"/>
    </row>
    <row r="188" spans="2:14" ht="12.75">
      <c r="B188" s="200" t="s">
        <v>533</v>
      </c>
      <c r="C188" s="201" t="s">
        <v>534</v>
      </c>
      <c r="D188" s="201"/>
      <c r="E188" s="201"/>
      <c r="F188" s="201"/>
      <c r="G188" s="201"/>
      <c r="H188" s="201"/>
      <c r="I188" s="202"/>
      <c r="J188" s="203"/>
      <c r="K188" s="204"/>
      <c r="L188" s="204"/>
      <c r="M188" s="205">
        <f t="shared" si="13"/>
        <v>0</v>
      </c>
      <c r="N188" s="206"/>
    </row>
    <row r="189" spans="2:14" ht="12.75">
      <c r="B189" s="200" t="s">
        <v>535</v>
      </c>
      <c r="C189" s="201" t="s">
        <v>536</v>
      </c>
      <c r="D189" s="201"/>
      <c r="E189" s="201"/>
      <c r="F189" s="201"/>
      <c r="G189" s="201"/>
      <c r="H189" s="201"/>
      <c r="I189" s="202"/>
      <c r="J189" s="203"/>
      <c r="K189" s="204"/>
      <c r="L189" s="204"/>
      <c r="M189" s="205">
        <f t="shared" si="13"/>
        <v>0</v>
      </c>
      <c r="N189" s="206"/>
    </row>
    <row r="190" spans="2:14" ht="12.75">
      <c r="B190" s="200" t="s">
        <v>537</v>
      </c>
      <c r="C190" s="201" t="s">
        <v>538</v>
      </c>
      <c r="D190" s="201"/>
      <c r="E190" s="201"/>
      <c r="F190" s="201"/>
      <c r="G190" s="201"/>
      <c r="H190" s="201"/>
      <c r="I190" s="202"/>
      <c r="J190" s="203"/>
      <c r="K190" s="204"/>
      <c r="L190" s="204"/>
      <c r="M190" s="205">
        <f t="shared" si="13"/>
        <v>0</v>
      </c>
      <c r="N190" s="206"/>
    </row>
    <row r="191" spans="2:14" ht="12.75">
      <c r="B191" s="200" t="s">
        <v>539</v>
      </c>
      <c r="C191" s="201" t="s">
        <v>540</v>
      </c>
      <c r="D191" s="201" t="s">
        <v>514</v>
      </c>
      <c r="E191" s="201"/>
      <c r="F191" s="201"/>
      <c r="G191" s="201"/>
      <c r="H191" s="201"/>
      <c r="I191" s="202"/>
      <c r="J191" s="203"/>
      <c r="K191" s="204"/>
      <c r="L191" s="204"/>
      <c r="M191" s="205">
        <f t="shared" si="13"/>
        <v>0</v>
      </c>
      <c r="N191" s="206"/>
    </row>
    <row r="192" spans="2:14" ht="12.75">
      <c r="B192" s="200" t="s">
        <v>541</v>
      </c>
      <c r="C192" s="201" t="s">
        <v>542</v>
      </c>
      <c r="D192" s="201"/>
      <c r="E192" s="201"/>
      <c r="F192" s="201"/>
      <c r="G192" s="201"/>
      <c r="H192" s="201"/>
      <c r="I192" s="202"/>
      <c r="J192" s="203"/>
      <c r="K192" s="204"/>
      <c r="L192" s="204"/>
      <c r="M192" s="205">
        <f t="shared" si="13"/>
        <v>0</v>
      </c>
      <c r="N192" s="206"/>
    </row>
    <row r="193" spans="2:14" ht="12.75">
      <c r="B193" s="200" t="s">
        <v>543</v>
      </c>
      <c r="C193" s="207"/>
      <c r="D193" s="207"/>
      <c r="E193" s="207"/>
      <c r="F193" s="207"/>
      <c r="G193" s="207"/>
      <c r="H193" s="207"/>
      <c r="I193" s="208"/>
      <c r="J193" s="203"/>
      <c r="K193" s="204"/>
      <c r="L193" s="204"/>
      <c r="M193" s="205">
        <f t="shared" si="13"/>
        <v>0</v>
      </c>
      <c r="N193" s="206"/>
    </row>
    <row r="194" spans="2:14" ht="12.75">
      <c r="B194" s="200"/>
      <c r="C194" s="201"/>
      <c r="D194" s="201"/>
      <c r="E194" s="201"/>
      <c r="F194" s="201"/>
      <c r="G194" s="201"/>
      <c r="H194" s="201"/>
      <c r="I194" s="202"/>
      <c r="J194" s="216"/>
      <c r="K194" s="216"/>
      <c r="L194" s="216"/>
      <c r="M194" s="216"/>
      <c r="N194" s="206"/>
    </row>
    <row r="195" spans="2:14" ht="12.75">
      <c r="B195" s="232" t="s">
        <v>183</v>
      </c>
      <c r="C195" s="218" t="s">
        <v>544</v>
      </c>
      <c r="D195" s="201"/>
      <c r="E195" s="201"/>
      <c r="F195" s="201"/>
      <c r="G195" s="201"/>
      <c r="H195" s="201"/>
      <c r="I195" s="202"/>
      <c r="J195" s="216"/>
      <c r="K195" s="216"/>
      <c r="L195" s="216"/>
      <c r="M195" s="216"/>
      <c r="N195" s="206"/>
    </row>
    <row r="196" spans="2:14" ht="12.75">
      <c r="B196" s="200" t="s">
        <v>545</v>
      </c>
      <c r="C196" s="201" t="s">
        <v>546</v>
      </c>
      <c r="D196" s="201"/>
      <c r="E196" s="201"/>
      <c r="F196" s="201"/>
      <c r="G196" s="201"/>
      <c r="H196" s="201"/>
      <c r="I196" s="202"/>
      <c r="J196" s="203"/>
      <c r="K196" s="204"/>
      <c r="L196" s="204"/>
      <c r="M196" s="205">
        <f aca="true" t="shared" si="14" ref="M196:M202">L196*K196</f>
        <v>0</v>
      </c>
      <c r="N196" s="206"/>
    </row>
    <row r="197" spans="2:14" ht="12.75">
      <c r="B197" s="200" t="s">
        <v>547</v>
      </c>
      <c r="C197" s="201" t="s">
        <v>548</v>
      </c>
      <c r="D197" s="201"/>
      <c r="E197" s="201"/>
      <c r="F197" s="201"/>
      <c r="G197" s="201"/>
      <c r="H197" s="201"/>
      <c r="I197" s="202"/>
      <c r="J197" s="203"/>
      <c r="K197" s="204"/>
      <c r="L197" s="204"/>
      <c r="M197" s="205">
        <f t="shared" si="14"/>
        <v>0</v>
      </c>
      <c r="N197" s="206"/>
    </row>
    <row r="198" spans="2:14" ht="12.75">
      <c r="B198" s="200" t="s">
        <v>549</v>
      </c>
      <c r="C198" s="201" t="s">
        <v>550</v>
      </c>
      <c r="D198" s="201"/>
      <c r="E198" s="201"/>
      <c r="F198" s="201"/>
      <c r="G198" s="201"/>
      <c r="H198" s="201"/>
      <c r="I198" s="202"/>
      <c r="J198" s="203"/>
      <c r="K198" s="204"/>
      <c r="L198" s="204"/>
      <c r="M198" s="205">
        <f t="shared" si="14"/>
        <v>0</v>
      </c>
      <c r="N198" s="206"/>
    </row>
    <row r="199" spans="2:14" ht="12.75">
      <c r="B199" s="200" t="s">
        <v>551</v>
      </c>
      <c r="C199" s="201" t="s">
        <v>552</v>
      </c>
      <c r="D199" s="201"/>
      <c r="E199" s="201"/>
      <c r="F199" s="201"/>
      <c r="G199" s="201"/>
      <c r="H199" s="201"/>
      <c r="I199" s="202"/>
      <c r="J199" s="203"/>
      <c r="K199" s="204"/>
      <c r="L199" s="204"/>
      <c r="M199" s="205">
        <f t="shared" si="14"/>
        <v>0</v>
      </c>
      <c r="N199" s="206"/>
    </row>
    <row r="200" spans="2:14" ht="12.75">
      <c r="B200" s="200" t="s">
        <v>553</v>
      </c>
      <c r="C200" s="201" t="s">
        <v>554</v>
      </c>
      <c r="D200" s="201"/>
      <c r="E200" s="201"/>
      <c r="F200" s="201"/>
      <c r="G200" s="201"/>
      <c r="H200" s="201"/>
      <c r="I200" s="202"/>
      <c r="J200" s="203"/>
      <c r="K200" s="204"/>
      <c r="L200" s="204"/>
      <c r="M200" s="205">
        <f t="shared" si="14"/>
        <v>0</v>
      </c>
      <c r="N200" s="206"/>
    </row>
    <row r="201" spans="2:14" ht="12.75">
      <c r="B201" s="200" t="s">
        <v>555</v>
      </c>
      <c r="C201" s="201" t="s">
        <v>556</v>
      </c>
      <c r="D201" s="201"/>
      <c r="E201" s="201"/>
      <c r="F201" s="201"/>
      <c r="G201" s="201"/>
      <c r="H201" s="201"/>
      <c r="I201" s="202"/>
      <c r="J201" s="203"/>
      <c r="K201" s="204"/>
      <c r="L201" s="204"/>
      <c r="M201" s="205">
        <f t="shared" si="14"/>
        <v>0</v>
      </c>
      <c r="N201" s="206"/>
    </row>
    <row r="202" spans="2:14" ht="12.75">
      <c r="B202" s="200" t="s">
        <v>557</v>
      </c>
      <c r="C202" s="207"/>
      <c r="D202" s="207"/>
      <c r="E202" s="207"/>
      <c r="F202" s="207"/>
      <c r="G202" s="207"/>
      <c r="H202" s="207"/>
      <c r="I202" s="208"/>
      <c r="J202" s="203"/>
      <c r="K202" s="204"/>
      <c r="L202" s="204"/>
      <c r="M202" s="205">
        <f t="shared" si="14"/>
        <v>0</v>
      </c>
      <c r="N202" s="206"/>
    </row>
    <row r="203" spans="2:14" ht="12.75">
      <c r="B203" s="209"/>
      <c r="C203" s="210" t="s">
        <v>263</v>
      </c>
      <c r="D203" s="211"/>
      <c r="E203" s="211"/>
      <c r="F203" s="211"/>
      <c r="G203" s="211"/>
      <c r="H203" s="211"/>
      <c r="I203" s="212"/>
      <c r="J203" s="213"/>
      <c r="K203" s="213"/>
      <c r="L203" s="213"/>
      <c r="M203" s="214">
        <f>SUM(M143:M202)</f>
        <v>0</v>
      </c>
      <c r="N203" s="215">
        <f>IF($M$356=0,0,M203/$M$356)</f>
        <v>0</v>
      </c>
    </row>
    <row r="205" spans="2:14" ht="12.75">
      <c r="B205" s="194">
        <v>7</v>
      </c>
      <c r="C205" s="195" t="s">
        <v>185</v>
      </c>
      <c r="D205" s="196"/>
      <c r="E205" s="196"/>
      <c r="F205" s="196"/>
      <c r="G205" s="196"/>
      <c r="H205" s="196"/>
      <c r="I205" s="197"/>
      <c r="J205" s="198"/>
      <c r="K205" s="198"/>
      <c r="L205" s="198"/>
      <c r="M205" s="198"/>
      <c r="N205" s="199"/>
    </row>
    <row r="206" spans="2:14" ht="12.75">
      <c r="B206" s="232" t="s">
        <v>186</v>
      </c>
      <c r="C206" s="218" t="s">
        <v>508</v>
      </c>
      <c r="D206" s="201"/>
      <c r="E206" s="201"/>
      <c r="F206" s="201"/>
      <c r="G206" s="201"/>
      <c r="H206" s="201"/>
      <c r="I206" s="202"/>
      <c r="J206" s="216"/>
      <c r="K206" s="216"/>
      <c r="L206" s="216"/>
      <c r="M206" s="216"/>
      <c r="N206" s="206"/>
    </row>
    <row r="207" spans="2:14" ht="12.75">
      <c r="B207" s="200" t="s">
        <v>558</v>
      </c>
      <c r="C207" s="201" t="s">
        <v>559</v>
      </c>
      <c r="D207" s="201"/>
      <c r="E207" s="201"/>
      <c r="F207" s="201"/>
      <c r="G207" s="201"/>
      <c r="H207" s="201"/>
      <c r="I207" s="202"/>
      <c r="J207" s="203"/>
      <c r="K207" s="204"/>
      <c r="L207" s="204"/>
      <c r="M207" s="205">
        <f aca="true" t="shared" si="15" ref="M207:M212">L207*K207</f>
        <v>0</v>
      </c>
      <c r="N207" s="206"/>
    </row>
    <row r="208" spans="2:14" ht="12.75">
      <c r="B208" s="200" t="s">
        <v>560</v>
      </c>
      <c r="C208" s="201" t="s">
        <v>561</v>
      </c>
      <c r="D208" s="201"/>
      <c r="E208" s="201"/>
      <c r="F208" s="201"/>
      <c r="G208" s="201"/>
      <c r="H208" s="201"/>
      <c r="I208" s="202"/>
      <c r="J208" s="203"/>
      <c r="K208" s="204"/>
      <c r="L208" s="204"/>
      <c r="M208" s="205">
        <f t="shared" si="15"/>
        <v>0</v>
      </c>
      <c r="N208" s="206"/>
    </row>
    <row r="209" spans="2:14" ht="12.75">
      <c r="B209" s="200" t="s">
        <v>562</v>
      </c>
      <c r="C209" s="201" t="s">
        <v>563</v>
      </c>
      <c r="D209" s="201"/>
      <c r="E209" s="201"/>
      <c r="F209" s="201"/>
      <c r="G209" s="201"/>
      <c r="H209" s="201"/>
      <c r="I209" s="202"/>
      <c r="J209" s="203"/>
      <c r="K209" s="204"/>
      <c r="L209" s="204"/>
      <c r="M209" s="205">
        <f t="shared" si="15"/>
        <v>0</v>
      </c>
      <c r="N209" s="206"/>
    </row>
    <row r="210" spans="2:14" ht="12.75">
      <c r="B210" s="200" t="s">
        <v>564</v>
      </c>
      <c r="C210" s="201" t="s">
        <v>565</v>
      </c>
      <c r="D210" s="201"/>
      <c r="E210" s="201"/>
      <c r="F210" s="201"/>
      <c r="G210" s="201"/>
      <c r="H210" s="201"/>
      <c r="I210" s="202"/>
      <c r="J210" s="203"/>
      <c r="K210" s="204"/>
      <c r="L210" s="204"/>
      <c r="M210" s="205">
        <f t="shared" si="15"/>
        <v>0</v>
      </c>
      <c r="N210" s="206"/>
    </row>
    <row r="211" spans="2:14" ht="12.75">
      <c r="B211" s="200" t="s">
        <v>566</v>
      </c>
      <c r="C211" s="201" t="s">
        <v>567</v>
      </c>
      <c r="D211" s="201"/>
      <c r="E211" s="201"/>
      <c r="F211" s="201"/>
      <c r="G211" s="201"/>
      <c r="H211" s="201"/>
      <c r="I211" s="202"/>
      <c r="J211" s="203"/>
      <c r="K211" s="204"/>
      <c r="L211" s="204"/>
      <c r="M211" s="205">
        <f t="shared" si="15"/>
        <v>0</v>
      </c>
      <c r="N211" s="206"/>
    </row>
    <row r="212" spans="2:14" ht="12.75">
      <c r="B212" s="200" t="s">
        <v>568</v>
      </c>
      <c r="C212" s="207"/>
      <c r="D212" s="207"/>
      <c r="E212" s="207"/>
      <c r="F212" s="207"/>
      <c r="G212" s="207"/>
      <c r="H212" s="207"/>
      <c r="I212" s="208"/>
      <c r="J212" s="203"/>
      <c r="K212" s="204"/>
      <c r="L212" s="204"/>
      <c r="M212" s="205">
        <f t="shared" si="15"/>
        <v>0</v>
      </c>
      <c r="N212" s="206"/>
    </row>
    <row r="213" spans="2:14" ht="12.75">
      <c r="B213" s="200"/>
      <c r="C213" s="201"/>
      <c r="D213" s="201"/>
      <c r="E213" s="201"/>
      <c r="F213" s="201"/>
      <c r="G213" s="201"/>
      <c r="H213" s="201"/>
      <c r="I213" s="202"/>
      <c r="J213" s="216"/>
      <c r="K213" s="216"/>
      <c r="L213" s="216"/>
      <c r="M213" s="216"/>
      <c r="N213" s="206"/>
    </row>
    <row r="214" spans="2:14" ht="12.75">
      <c r="B214" s="232" t="s">
        <v>188</v>
      </c>
      <c r="C214" s="218" t="s">
        <v>569</v>
      </c>
      <c r="D214" s="201"/>
      <c r="E214" s="201"/>
      <c r="F214" s="201"/>
      <c r="G214" s="201"/>
      <c r="H214" s="201"/>
      <c r="I214" s="202"/>
      <c r="J214" s="216"/>
      <c r="K214" s="216"/>
      <c r="L214" s="216"/>
      <c r="M214" s="216"/>
      <c r="N214" s="206"/>
    </row>
    <row r="215" spans="2:14" ht="12.75">
      <c r="B215" s="200" t="s">
        <v>570</v>
      </c>
      <c r="C215" s="201" t="s">
        <v>571</v>
      </c>
      <c r="D215" s="201"/>
      <c r="E215" s="201"/>
      <c r="F215" s="201"/>
      <c r="G215" s="201"/>
      <c r="H215" s="201"/>
      <c r="I215" s="202"/>
      <c r="J215" s="203"/>
      <c r="K215" s="204"/>
      <c r="L215" s="204"/>
      <c r="M215" s="205">
        <f>L215*K215</f>
        <v>0</v>
      </c>
      <c r="N215" s="206"/>
    </row>
    <row r="216" spans="2:14" ht="12.75">
      <c r="B216" s="200" t="s">
        <v>572</v>
      </c>
      <c r="C216" s="201" t="s">
        <v>573</v>
      </c>
      <c r="D216" s="201"/>
      <c r="E216" s="201"/>
      <c r="F216" s="201"/>
      <c r="G216" s="201"/>
      <c r="H216" s="201"/>
      <c r="I216" s="202"/>
      <c r="J216" s="203"/>
      <c r="K216" s="204"/>
      <c r="L216" s="204"/>
      <c r="M216" s="205">
        <f>L216*K216</f>
        <v>0</v>
      </c>
      <c r="N216" s="206"/>
    </row>
    <row r="217" spans="2:14" ht="12.75">
      <c r="B217" s="200" t="s">
        <v>574</v>
      </c>
      <c r="C217" s="201" t="s">
        <v>575</v>
      </c>
      <c r="D217" s="201"/>
      <c r="E217" s="201"/>
      <c r="F217" s="201"/>
      <c r="G217" s="201"/>
      <c r="H217" s="201"/>
      <c r="I217" s="202"/>
      <c r="J217" s="203"/>
      <c r="K217" s="204"/>
      <c r="L217" s="204"/>
      <c r="M217" s="205">
        <f>L217*K217</f>
        <v>0</v>
      </c>
      <c r="N217" s="206"/>
    </row>
    <row r="218" spans="2:14" ht="12.75">
      <c r="B218" s="200" t="s">
        <v>576</v>
      </c>
      <c r="C218" s="201" t="s">
        <v>496</v>
      </c>
      <c r="D218" s="201"/>
      <c r="E218" s="201"/>
      <c r="F218" s="201"/>
      <c r="G218" s="201"/>
      <c r="H218" s="201"/>
      <c r="I218" s="202"/>
      <c r="J218" s="203"/>
      <c r="K218" s="204"/>
      <c r="L218" s="204"/>
      <c r="M218" s="205">
        <f>L218*K218</f>
        <v>0</v>
      </c>
      <c r="N218" s="206"/>
    </row>
    <row r="219" spans="2:14" ht="12.75">
      <c r="B219" s="200" t="s">
        <v>577</v>
      </c>
      <c r="C219" s="207"/>
      <c r="D219" s="207"/>
      <c r="E219" s="207"/>
      <c r="F219" s="207"/>
      <c r="G219" s="207"/>
      <c r="H219" s="207"/>
      <c r="I219" s="208"/>
      <c r="J219" s="203"/>
      <c r="K219" s="204"/>
      <c r="L219" s="204"/>
      <c r="M219" s="205">
        <f>L219*K219</f>
        <v>0</v>
      </c>
      <c r="N219" s="206"/>
    </row>
    <row r="220" spans="2:14" ht="12.75">
      <c r="B220" s="200"/>
      <c r="C220" s="201"/>
      <c r="D220" s="201"/>
      <c r="E220" s="201"/>
      <c r="F220" s="201"/>
      <c r="G220" s="201"/>
      <c r="H220" s="201"/>
      <c r="I220" s="202"/>
      <c r="J220" s="216"/>
      <c r="K220" s="216"/>
      <c r="L220" s="216"/>
      <c r="M220" s="216"/>
      <c r="N220" s="206"/>
    </row>
    <row r="221" spans="2:14" ht="12.75">
      <c r="B221" s="232" t="s">
        <v>190</v>
      </c>
      <c r="C221" s="218" t="s">
        <v>578</v>
      </c>
      <c r="D221" s="201"/>
      <c r="E221" s="201"/>
      <c r="F221" s="201"/>
      <c r="G221" s="201"/>
      <c r="H221" s="201"/>
      <c r="I221" s="202"/>
      <c r="J221" s="216"/>
      <c r="K221" s="216"/>
      <c r="L221" s="216"/>
      <c r="M221" s="216"/>
      <c r="N221" s="206"/>
    </row>
    <row r="222" spans="2:14" ht="12.75">
      <c r="B222" s="200" t="s">
        <v>579</v>
      </c>
      <c r="C222" s="201" t="s">
        <v>580</v>
      </c>
      <c r="D222" s="201"/>
      <c r="E222" s="201"/>
      <c r="F222" s="201"/>
      <c r="G222" s="201"/>
      <c r="H222" s="201"/>
      <c r="I222" s="202"/>
      <c r="J222" s="203"/>
      <c r="K222" s="204"/>
      <c r="L222" s="204"/>
      <c r="M222" s="205">
        <f>L222*K222</f>
        <v>0</v>
      </c>
      <c r="N222" s="206"/>
    </row>
    <row r="223" spans="2:14" ht="12.75">
      <c r="B223" s="200" t="s">
        <v>581</v>
      </c>
      <c r="C223" s="201" t="s">
        <v>582</v>
      </c>
      <c r="D223" s="201"/>
      <c r="E223" s="201"/>
      <c r="F223" s="201"/>
      <c r="G223" s="201"/>
      <c r="H223" s="201"/>
      <c r="I223" s="202"/>
      <c r="J223" s="203"/>
      <c r="K223" s="204"/>
      <c r="L223" s="204"/>
      <c r="M223" s="205">
        <f>L223*K223</f>
        <v>0</v>
      </c>
      <c r="N223" s="206"/>
    </row>
    <row r="224" spans="2:14" ht="12.75">
      <c r="B224" s="200" t="s">
        <v>583</v>
      </c>
      <c r="C224" s="201" t="s">
        <v>578</v>
      </c>
      <c r="D224" s="201"/>
      <c r="E224" s="201"/>
      <c r="F224" s="201"/>
      <c r="G224" s="201"/>
      <c r="H224" s="201"/>
      <c r="I224" s="202"/>
      <c r="J224" s="203"/>
      <c r="K224" s="204"/>
      <c r="L224" s="204"/>
      <c r="M224" s="205">
        <f>L224*K224</f>
        <v>0</v>
      </c>
      <c r="N224" s="206"/>
    </row>
    <row r="225" spans="2:14" ht="12.75">
      <c r="B225" s="200" t="s">
        <v>584</v>
      </c>
      <c r="C225" s="207"/>
      <c r="D225" s="207"/>
      <c r="E225" s="207"/>
      <c r="F225" s="207"/>
      <c r="G225" s="207"/>
      <c r="H225" s="207"/>
      <c r="I225" s="208"/>
      <c r="J225" s="203"/>
      <c r="K225" s="204"/>
      <c r="L225" s="204"/>
      <c r="M225" s="205">
        <f>L225*K225</f>
        <v>0</v>
      </c>
      <c r="N225" s="206"/>
    </row>
    <row r="226" spans="2:14" ht="12.75">
      <c r="B226" s="200"/>
      <c r="C226" s="201"/>
      <c r="D226" s="201"/>
      <c r="E226" s="201"/>
      <c r="F226" s="201"/>
      <c r="G226" s="201"/>
      <c r="H226" s="201"/>
      <c r="I226" s="202"/>
      <c r="J226" s="216"/>
      <c r="K226" s="216"/>
      <c r="L226" s="216"/>
      <c r="M226" s="216"/>
      <c r="N226" s="206"/>
    </row>
    <row r="227" spans="2:14" ht="12.75">
      <c r="B227" s="232" t="s">
        <v>192</v>
      </c>
      <c r="C227" s="218" t="s">
        <v>585</v>
      </c>
      <c r="D227" s="201"/>
      <c r="E227" s="201"/>
      <c r="F227" s="201"/>
      <c r="G227" s="201"/>
      <c r="H227" s="201"/>
      <c r="I227" s="202"/>
      <c r="J227" s="216"/>
      <c r="K227" s="216"/>
      <c r="L227" s="216"/>
      <c r="M227" s="216"/>
      <c r="N227" s="206"/>
    </row>
    <row r="228" spans="2:14" ht="12.75">
      <c r="B228" s="200" t="s">
        <v>586</v>
      </c>
      <c r="C228" s="201" t="s">
        <v>571</v>
      </c>
      <c r="D228" s="201"/>
      <c r="E228" s="201"/>
      <c r="F228" s="201"/>
      <c r="G228" s="201"/>
      <c r="H228" s="201"/>
      <c r="I228" s="202"/>
      <c r="J228" s="203"/>
      <c r="K228" s="204"/>
      <c r="L228" s="204"/>
      <c r="M228" s="205">
        <f>L228*K228</f>
        <v>0</v>
      </c>
      <c r="N228" s="206"/>
    </row>
    <row r="229" spans="2:14" ht="12.75">
      <c r="B229" s="200" t="s">
        <v>587</v>
      </c>
      <c r="C229" s="201" t="s">
        <v>588</v>
      </c>
      <c r="D229" s="201"/>
      <c r="E229" s="201"/>
      <c r="F229" s="201"/>
      <c r="G229" s="201"/>
      <c r="H229" s="201"/>
      <c r="I229" s="202"/>
      <c r="J229" s="203"/>
      <c r="K229" s="204"/>
      <c r="L229" s="204"/>
      <c r="M229" s="205">
        <f>L229*K229</f>
        <v>0</v>
      </c>
      <c r="N229" s="206"/>
    </row>
    <row r="230" spans="2:14" ht="12.75">
      <c r="B230" s="200" t="s">
        <v>589</v>
      </c>
      <c r="C230" s="201" t="s">
        <v>590</v>
      </c>
      <c r="D230" s="201"/>
      <c r="E230" s="201"/>
      <c r="F230" s="201"/>
      <c r="G230" s="201"/>
      <c r="H230" s="201"/>
      <c r="I230" s="202"/>
      <c r="J230" s="203"/>
      <c r="K230" s="204"/>
      <c r="L230" s="204"/>
      <c r="M230" s="205">
        <f>L230*K230</f>
        <v>0</v>
      </c>
      <c r="N230" s="206"/>
    </row>
    <row r="231" spans="2:14" ht="12.75">
      <c r="B231" s="200" t="s">
        <v>591</v>
      </c>
      <c r="C231" s="207"/>
      <c r="D231" s="207"/>
      <c r="E231" s="207"/>
      <c r="F231" s="207"/>
      <c r="G231" s="207"/>
      <c r="H231" s="207"/>
      <c r="I231" s="208"/>
      <c r="J231" s="203"/>
      <c r="K231" s="204"/>
      <c r="L231" s="204"/>
      <c r="M231" s="205">
        <f>L231*K231</f>
        <v>0</v>
      </c>
      <c r="N231" s="206"/>
    </row>
    <row r="232" spans="2:14" ht="12.75">
      <c r="B232" s="200"/>
      <c r="C232" s="201"/>
      <c r="D232" s="201"/>
      <c r="E232" s="201"/>
      <c r="F232" s="201"/>
      <c r="G232" s="201"/>
      <c r="H232" s="201"/>
      <c r="I232" s="202"/>
      <c r="J232" s="216"/>
      <c r="K232" s="216"/>
      <c r="L232" s="216"/>
      <c r="M232" s="216"/>
      <c r="N232" s="206"/>
    </row>
    <row r="233" spans="2:14" ht="12.75">
      <c r="B233" s="232" t="s">
        <v>194</v>
      </c>
      <c r="C233" s="218" t="s">
        <v>592</v>
      </c>
      <c r="D233" s="201"/>
      <c r="E233" s="201"/>
      <c r="F233" s="201"/>
      <c r="G233" s="201"/>
      <c r="H233" s="201"/>
      <c r="I233" s="202"/>
      <c r="J233" s="216"/>
      <c r="K233" s="216"/>
      <c r="L233" s="216"/>
      <c r="M233" s="216"/>
      <c r="N233" s="206"/>
    </row>
    <row r="234" spans="2:14" ht="12.75">
      <c r="B234" s="200" t="s">
        <v>593</v>
      </c>
      <c r="C234" s="201" t="s">
        <v>508</v>
      </c>
      <c r="D234" s="201"/>
      <c r="E234" s="201"/>
      <c r="F234" s="201"/>
      <c r="G234" s="201"/>
      <c r="H234" s="201"/>
      <c r="I234" s="202"/>
      <c r="J234" s="203"/>
      <c r="K234" s="204"/>
      <c r="L234" s="204"/>
      <c r="M234" s="205">
        <f aca="true" t="shared" si="16" ref="M234:M239">L234*K234</f>
        <v>0</v>
      </c>
      <c r="N234" s="206"/>
    </row>
    <row r="235" spans="2:14" ht="12.75">
      <c r="B235" s="200" t="s">
        <v>594</v>
      </c>
      <c r="C235" s="201" t="s">
        <v>550</v>
      </c>
      <c r="D235" s="201"/>
      <c r="E235" s="201"/>
      <c r="F235" s="201"/>
      <c r="G235" s="201"/>
      <c r="H235" s="201"/>
      <c r="I235" s="202"/>
      <c r="J235" s="203"/>
      <c r="K235" s="204"/>
      <c r="L235" s="204"/>
      <c r="M235" s="205">
        <f t="shared" si="16"/>
        <v>0</v>
      </c>
      <c r="N235" s="206"/>
    </row>
    <row r="236" spans="2:14" ht="12.75">
      <c r="B236" s="200" t="s">
        <v>595</v>
      </c>
      <c r="C236" s="201" t="s">
        <v>596</v>
      </c>
      <c r="D236" s="201"/>
      <c r="E236" s="201"/>
      <c r="F236" s="201"/>
      <c r="G236" s="201"/>
      <c r="H236" s="201"/>
      <c r="I236" s="202"/>
      <c r="J236" s="203"/>
      <c r="K236" s="204"/>
      <c r="L236" s="204"/>
      <c r="M236" s="205">
        <f t="shared" si="16"/>
        <v>0</v>
      </c>
      <c r="N236" s="206"/>
    </row>
    <row r="237" spans="2:14" ht="12.75">
      <c r="B237" s="200" t="s">
        <v>597</v>
      </c>
      <c r="C237" s="201" t="s">
        <v>569</v>
      </c>
      <c r="D237" s="201"/>
      <c r="E237" s="201"/>
      <c r="F237" s="201"/>
      <c r="G237" s="201"/>
      <c r="H237" s="201"/>
      <c r="I237" s="202"/>
      <c r="J237" s="203"/>
      <c r="K237" s="204"/>
      <c r="L237" s="204"/>
      <c r="M237" s="205">
        <f t="shared" si="16"/>
        <v>0</v>
      </c>
      <c r="N237" s="206"/>
    </row>
    <row r="238" spans="2:14" ht="12.75">
      <c r="B238" s="200" t="s">
        <v>598</v>
      </c>
      <c r="C238" s="201" t="s">
        <v>599</v>
      </c>
      <c r="D238" s="201"/>
      <c r="E238" s="201"/>
      <c r="F238" s="201"/>
      <c r="G238" s="201"/>
      <c r="H238" s="201"/>
      <c r="I238" s="202"/>
      <c r="J238" s="203"/>
      <c r="K238" s="204"/>
      <c r="L238" s="204"/>
      <c r="M238" s="205">
        <f t="shared" si="16"/>
        <v>0</v>
      </c>
      <c r="N238" s="206"/>
    </row>
    <row r="239" spans="2:14" ht="12.75">
      <c r="B239" s="200" t="s">
        <v>600</v>
      </c>
      <c r="C239" s="201" t="s">
        <v>601</v>
      </c>
      <c r="D239" s="201"/>
      <c r="E239" s="201"/>
      <c r="F239" s="201"/>
      <c r="G239" s="201"/>
      <c r="H239" s="201"/>
      <c r="I239" s="202"/>
      <c r="J239" s="203"/>
      <c r="K239" s="204"/>
      <c r="L239" s="204"/>
      <c r="M239" s="205">
        <f t="shared" si="16"/>
        <v>0</v>
      </c>
      <c r="N239" s="206"/>
    </row>
    <row r="240" spans="2:14" ht="12.75">
      <c r="B240" s="200"/>
      <c r="C240" s="201"/>
      <c r="D240" s="201"/>
      <c r="E240" s="201"/>
      <c r="F240" s="201"/>
      <c r="G240" s="201"/>
      <c r="H240" s="201"/>
      <c r="I240" s="202"/>
      <c r="J240" s="216"/>
      <c r="K240" s="216"/>
      <c r="L240" s="216"/>
      <c r="M240" s="216"/>
      <c r="N240" s="206"/>
    </row>
    <row r="241" spans="2:14" ht="12.75">
      <c r="B241" s="232" t="s">
        <v>196</v>
      </c>
      <c r="C241" s="218" t="s">
        <v>602</v>
      </c>
      <c r="D241" s="201"/>
      <c r="E241" s="201"/>
      <c r="F241" s="201"/>
      <c r="G241" s="201"/>
      <c r="H241" s="201"/>
      <c r="I241" s="202"/>
      <c r="J241" s="216"/>
      <c r="K241" s="216"/>
      <c r="L241" s="216"/>
      <c r="M241" s="216"/>
      <c r="N241" s="206"/>
    </row>
    <row r="242" spans="2:14" ht="12.75">
      <c r="B242" s="200" t="s">
        <v>603</v>
      </c>
      <c r="C242" s="201" t="s">
        <v>550</v>
      </c>
      <c r="D242" s="201"/>
      <c r="E242" s="201"/>
      <c r="F242" s="201"/>
      <c r="G242" s="201"/>
      <c r="H242" s="201"/>
      <c r="I242" s="202"/>
      <c r="J242" s="203"/>
      <c r="K242" s="204"/>
      <c r="L242" s="204"/>
      <c r="M242" s="205">
        <f>L242*K242</f>
        <v>0</v>
      </c>
      <c r="N242" s="206"/>
    </row>
    <row r="243" spans="2:14" ht="12.75">
      <c r="B243" s="200" t="s">
        <v>604</v>
      </c>
      <c r="C243" s="201" t="s">
        <v>596</v>
      </c>
      <c r="D243" s="201"/>
      <c r="E243" s="201"/>
      <c r="F243" s="201"/>
      <c r="G243" s="201"/>
      <c r="H243" s="201"/>
      <c r="I243" s="202"/>
      <c r="J243" s="203"/>
      <c r="K243" s="204"/>
      <c r="L243" s="204"/>
      <c r="M243" s="205">
        <f>L243*K243</f>
        <v>0</v>
      </c>
      <c r="N243" s="206"/>
    </row>
    <row r="244" spans="2:14" ht="12.75">
      <c r="B244" s="200" t="s">
        <v>605</v>
      </c>
      <c r="C244" s="201" t="s">
        <v>606</v>
      </c>
      <c r="D244" s="201"/>
      <c r="E244" s="201"/>
      <c r="F244" s="201"/>
      <c r="G244" s="201"/>
      <c r="H244" s="201"/>
      <c r="I244" s="202"/>
      <c r="J244" s="203"/>
      <c r="K244" s="204"/>
      <c r="L244" s="204"/>
      <c r="M244" s="205">
        <f>L244*K244</f>
        <v>0</v>
      </c>
      <c r="N244" s="206"/>
    </row>
    <row r="245" spans="2:14" ht="12.75">
      <c r="B245" s="200" t="s">
        <v>607</v>
      </c>
      <c r="C245" s="201" t="s">
        <v>608</v>
      </c>
      <c r="D245" s="201"/>
      <c r="E245" s="201"/>
      <c r="F245" s="201"/>
      <c r="G245" s="201"/>
      <c r="H245" s="201"/>
      <c r="I245" s="202"/>
      <c r="J245" s="203"/>
      <c r="K245" s="204"/>
      <c r="L245" s="204"/>
      <c r="M245" s="205">
        <f>L245*K245</f>
        <v>0</v>
      </c>
      <c r="N245" s="206"/>
    </row>
    <row r="246" spans="2:14" ht="12.75">
      <c r="B246" s="200"/>
      <c r="C246" s="201"/>
      <c r="D246" s="201"/>
      <c r="E246" s="201"/>
      <c r="F246" s="201"/>
      <c r="G246" s="201"/>
      <c r="H246" s="201"/>
      <c r="I246" s="202"/>
      <c r="J246" s="216"/>
      <c r="K246" s="216"/>
      <c r="L246" s="216"/>
      <c r="M246" s="216"/>
      <c r="N246" s="206"/>
    </row>
    <row r="247" spans="2:14" ht="12.75">
      <c r="B247" s="232" t="s">
        <v>609</v>
      </c>
      <c r="C247" s="218" t="s">
        <v>610</v>
      </c>
      <c r="D247" s="201"/>
      <c r="E247" s="201"/>
      <c r="F247" s="201"/>
      <c r="G247" s="201"/>
      <c r="H247" s="201"/>
      <c r="I247" s="202"/>
      <c r="J247" s="216"/>
      <c r="K247" s="216"/>
      <c r="L247" s="216"/>
      <c r="M247" s="216"/>
      <c r="N247" s="206"/>
    </row>
    <row r="248" spans="2:14" ht="12.75">
      <c r="B248" s="200" t="s">
        <v>611</v>
      </c>
      <c r="C248" s="201" t="s">
        <v>550</v>
      </c>
      <c r="D248" s="201"/>
      <c r="E248" s="201"/>
      <c r="F248" s="201"/>
      <c r="G248" s="201"/>
      <c r="H248" s="201"/>
      <c r="I248" s="202"/>
      <c r="J248" s="203"/>
      <c r="K248" s="204"/>
      <c r="L248" s="204"/>
      <c r="M248" s="205">
        <f>L248*K248</f>
        <v>0</v>
      </c>
      <c r="N248" s="206"/>
    </row>
    <row r="249" spans="2:14" ht="12.75">
      <c r="B249" s="200" t="s">
        <v>612</v>
      </c>
      <c r="C249" s="201" t="s">
        <v>596</v>
      </c>
      <c r="D249" s="201"/>
      <c r="E249" s="201"/>
      <c r="F249" s="201"/>
      <c r="G249" s="201"/>
      <c r="H249" s="201"/>
      <c r="I249" s="202"/>
      <c r="J249" s="203"/>
      <c r="K249" s="204"/>
      <c r="L249" s="204"/>
      <c r="M249" s="205">
        <f>L249*K249</f>
        <v>0</v>
      </c>
      <c r="N249" s="206"/>
    </row>
    <row r="250" spans="2:14" ht="12.75">
      <c r="B250" s="200" t="s">
        <v>613</v>
      </c>
      <c r="C250" s="201" t="s">
        <v>606</v>
      </c>
      <c r="D250" s="201"/>
      <c r="E250" s="201"/>
      <c r="F250" s="201"/>
      <c r="G250" s="201"/>
      <c r="H250" s="201"/>
      <c r="I250" s="202"/>
      <c r="J250" s="203"/>
      <c r="K250" s="204"/>
      <c r="L250" s="204"/>
      <c r="M250" s="205">
        <f>L250*K250</f>
        <v>0</v>
      </c>
      <c r="N250" s="206"/>
    </row>
    <row r="251" spans="2:14" ht="12.75">
      <c r="B251" s="200" t="s">
        <v>614</v>
      </c>
      <c r="C251" s="201" t="s">
        <v>608</v>
      </c>
      <c r="D251" s="201"/>
      <c r="E251" s="201"/>
      <c r="F251" s="201"/>
      <c r="G251" s="201"/>
      <c r="H251" s="201"/>
      <c r="I251" s="202"/>
      <c r="J251" s="203"/>
      <c r="K251" s="204"/>
      <c r="L251" s="204"/>
      <c r="M251" s="205">
        <f>L251*K251</f>
        <v>0</v>
      </c>
      <c r="N251" s="206"/>
    </row>
    <row r="252" spans="2:14" ht="12.75">
      <c r="B252" s="200"/>
      <c r="C252" s="201"/>
      <c r="D252" s="201"/>
      <c r="E252" s="201"/>
      <c r="F252" s="201"/>
      <c r="G252" s="201"/>
      <c r="H252" s="201"/>
      <c r="I252" s="202"/>
      <c r="J252" s="216"/>
      <c r="K252" s="216"/>
      <c r="L252" s="216"/>
      <c r="M252" s="216"/>
      <c r="N252" s="206"/>
    </row>
    <row r="253" spans="2:14" ht="12.75">
      <c r="B253" s="232" t="s">
        <v>615</v>
      </c>
      <c r="C253" s="218" t="s">
        <v>616</v>
      </c>
      <c r="D253" s="201"/>
      <c r="E253" s="216"/>
      <c r="F253" s="201"/>
      <c r="G253" s="201"/>
      <c r="H253" s="201"/>
      <c r="I253" s="202"/>
      <c r="J253" s="216"/>
      <c r="K253" s="216"/>
      <c r="L253" s="216"/>
      <c r="M253" s="216"/>
      <c r="N253" s="206"/>
    </row>
    <row r="254" spans="2:14" ht="12.75">
      <c r="B254" s="200" t="s">
        <v>617</v>
      </c>
      <c r="C254" s="201" t="s">
        <v>571</v>
      </c>
      <c r="D254" s="201"/>
      <c r="E254" s="216"/>
      <c r="F254" s="201"/>
      <c r="G254" s="201"/>
      <c r="H254" s="201"/>
      <c r="I254" s="202"/>
      <c r="J254" s="203"/>
      <c r="K254" s="204"/>
      <c r="L254" s="204"/>
      <c r="M254" s="205">
        <f aca="true" t="shared" si="17" ref="M254:M260">L254*K254</f>
        <v>0</v>
      </c>
      <c r="N254" s="206"/>
    </row>
    <row r="255" spans="2:14" ht="12.75">
      <c r="B255" s="200" t="s">
        <v>618</v>
      </c>
      <c r="C255" s="201" t="s">
        <v>550</v>
      </c>
      <c r="D255" s="201"/>
      <c r="E255" s="201"/>
      <c r="F255" s="201"/>
      <c r="G255" s="201"/>
      <c r="H255" s="201"/>
      <c r="I255" s="202"/>
      <c r="J255" s="203"/>
      <c r="K255" s="204"/>
      <c r="L255" s="204"/>
      <c r="M255" s="205">
        <f t="shared" si="17"/>
        <v>0</v>
      </c>
      <c r="N255" s="206"/>
    </row>
    <row r="256" spans="2:14" ht="12.75">
      <c r="B256" s="200" t="s">
        <v>619</v>
      </c>
      <c r="C256" s="201" t="s">
        <v>608</v>
      </c>
      <c r="D256" s="201"/>
      <c r="E256" s="201"/>
      <c r="F256" s="201"/>
      <c r="G256" s="201"/>
      <c r="H256" s="201"/>
      <c r="I256" s="202"/>
      <c r="J256" s="203"/>
      <c r="K256" s="204"/>
      <c r="L256" s="204"/>
      <c r="M256" s="205">
        <f t="shared" si="17"/>
        <v>0</v>
      </c>
      <c r="N256" s="206"/>
    </row>
    <row r="257" spans="2:14" ht="12.75">
      <c r="B257" s="200" t="s">
        <v>620</v>
      </c>
      <c r="C257" s="201" t="s">
        <v>621</v>
      </c>
      <c r="D257" s="201"/>
      <c r="E257" s="201"/>
      <c r="F257" s="201"/>
      <c r="G257" s="201"/>
      <c r="H257" s="201"/>
      <c r="I257" s="202"/>
      <c r="J257" s="203"/>
      <c r="K257" s="204"/>
      <c r="L257" s="204"/>
      <c r="M257" s="205">
        <f t="shared" si="17"/>
        <v>0</v>
      </c>
      <c r="N257" s="206"/>
    </row>
    <row r="258" spans="2:14" ht="12.75">
      <c r="B258" s="200" t="s">
        <v>622</v>
      </c>
      <c r="C258" s="201" t="s">
        <v>596</v>
      </c>
      <c r="D258" s="201"/>
      <c r="E258" s="201"/>
      <c r="F258" s="201"/>
      <c r="G258" s="201"/>
      <c r="H258" s="201"/>
      <c r="I258" s="202"/>
      <c r="J258" s="203"/>
      <c r="K258" s="204"/>
      <c r="L258" s="204"/>
      <c r="M258" s="205">
        <f t="shared" si="17"/>
        <v>0</v>
      </c>
      <c r="N258" s="206"/>
    </row>
    <row r="259" spans="2:14" ht="12.75">
      <c r="B259" s="200" t="s">
        <v>623</v>
      </c>
      <c r="C259" s="207"/>
      <c r="D259" s="207"/>
      <c r="E259" s="207"/>
      <c r="F259" s="207"/>
      <c r="G259" s="207"/>
      <c r="H259" s="207"/>
      <c r="I259" s="208"/>
      <c r="J259" s="203"/>
      <c r="K259" s="204"/>
      <c r="L259" s="204"/>
      <c r="M259" s="205">
        <f t="shared" si="17"/>
        <v>0</v>
      </c>
      <c r="N259" s="206"/>
    </row>
    <row r="260" spans="2:14" ht="12.75">
      <c r="B260" s="200" t="s">
        <v>624</v>
      </c>
      <c r="C260" s="207"/>
      <c r="D260" s="207"/>
      <c r="E260" s="207"/>
      <c r="F260" s="207"/>
      <c r="G260" s="207"/>
      <c r="H260" s="207"/>
      <c r="I260" s="208"/>
      <c r="J260" s="203"/>
      <c r="K260" s="204"/>
      <c r="L260" s="204"/>
      <c r="M260" s="205">
        <f t="shared" si="17"/>
        <v>0</v>
      </c>
      <c r="N260" s="206"/>
    </row>
    <row r="261" spans="2:14" ht="12.75">
      <c r="B261" s="209"/>
      <c r="C261" s="210" t="s">
        <v>263</v>
      </c>
      <c r="D261" s="211"/>
      <c r="E261" s="213"/>
      <c r="F261" s="211"/>
      <c r="G261" s="211"/>
      <c r="H261" s="211"/>
      <c r="I261" s="212"/>
      <c r="J261" s="213"/>
      <c r="K261" s="213"/>
      <c r="L261" s="213"/>
      <c r="M261" s="214">
        <f>SUM(M205:M260)</f>
        <v>0</v>
      </c>
      <c r="N261" s="215">
        <f>IF($M$356=0,0,M261/$M$356)</f>
        <v>0</v>
      </c>
    </row>
    <row r="262" ht="12.75">
      <c r="E262" s="189"/>
    </row>
    <row r="263" spans="2:14" ht="12.75">
      <c r="B263" s="194">
        <v>8</v>
      </c>
      <c r="C263" s="195" t="s">
        <v>625</v>
      </c>
      <c r="D263" s="196"/>
      <c r="E263" s="198"/>
      <c r="F263" s="196"/>
      <c r="G263" s="196"/>
      <c r="H263" s="196"/>
      <c r="I263" s="197"/>
      <c r="J263" s="198"/>
      <c r="K263" s="198"/>
      <c r="L263" s="198"/>
      <c r="M263" s="198"/>
      <c r="N263" s="199"/>
    </row>
    <row r="264" spans="2:14" ht="12.75">
      <c r="B264" s="232" t="s">
        <v>199</v>
      </c>
      <c r="C264" s="218" t="s">
        <v>626</v>
      </c>
      <c r="D264" s="201"/>
      <c r="E264" s="216"/>
      <c r="F264" s="201"/>
      <c r="G264" s="201"/>
      <c r="H264" s="201"/>
      <c r="I264" s="202"/>
      <c r="J264" s="216"/>
      <c r="K264" s="216"/>
      <c r="L264" s="216"/>
      <c r="M264" s="216"/>
      <c r="N264" s="206"/>
    </row>
    <row r="265" spans="2:14" ht="12.75">
      <c r="B265" s="200" t="s">
        <v>627</v>
      </c>
      <c r="C265" s="201" t="s">
        <v>628</v>
      </c>
      <c r="D265" s="201"/>
      <c r="E265" s="216"/>
      <c r="F265" s="201"/>
      <c r="G265" s="201"/>
      <c r="H265" s="201"/>
      <c r="I265" s="202"/>
      <c r="J265" s="203"/>
      <c r="K265" s="204"/>
      <c r="L265" s="204"/>
      <c r="M265" s="205">
        <f aca="true" t="shared" si="18" ref="M265:M281">L265*K265</f>
        <v>0</v>
      </c>
      <c r="N265" s="206"/>
    </row>
    <row r="266" spans="2:14" ht="12.75">
      <c r="B266" s="200" t="s">
        <v>629</v>
      </c>
      <c r="C266" s="201" t="s">
        <v>630</v>
      </c>
      <c r="D266" s="201"/>
      <c r="E266" s="201"/>
      <c r="F266" s="201"/>
      <c r="G266" s="201"/>
      <c r="H266" s="201"/>
      <c r="I266" s="202"/>
      <c r="J266" s="203"/>
      <c r="K266" s="204"/>
      <c r="L266" s="204"/>
      <c r="M266" s="205">
        <f t="shared" si="18"/>
        <v>0</v>
      </c>
      <c r="N266" s="206"/>
    </row>
    <row r="267" spans="2:14" ht="12.75">
      <c r="B267" s="200" t="s">
        <v>631</v>
      </c>
      <c r="C267" s="201" t="s">
        <v>632</v>
      </c>
      <c r="D267" s="201"/>
      <c r="E267" s="201"/>
      <c r="F267" s="201"/>
      <c r="G267" s="201"/>
      <c r="H267" s="201"/>
      <c r="I267" s="202"/>
      <c r="J267" s="203"/>
      <c r="K267" s="204"/>
      <c r="L267" s="204"/>
      <c r="M267" s="205">
        <f t="shared" si="18"/>
        <v>0</v>
      </c>
      <c r="N267" s="206"/>
    </row>
    <row r="268" spans="2:14" ht="12.75">
      <c r="B268" s="200" t="s">
        <v>633</v>
      </c>
      <c r="C268" s="201" t="s">
        <v>634</v>
      </c>
      <c r="D268" s="201"/>
      <c r="E268" s="201"/>
      <c r="F268" s="201"/>
      <c r="G268" s="201"/>
      <c r="H268" s="201"/>
      <c r="I268" s="202"/>
      <c r="J268" s="203"/>
      <c r="K268" s="204"/>
      <c r="L268" s="204"/>
      <c r="M268" s="205">
        <f t="shared" si="18"/>
        <v>0</v>
      </c>
      <c r="N268" s="206"/>
    </row>
    <row r="269" spans="2:14" ht="12.75">
      <c r="B269" s="200" t="s">
        <v>635</v>
      </c>
      <c r="C269" s="201" t="s">
        <v>636</v>
      </c>
      <c r="D269" s="201"/>
      <c r="E269" s="201"/>
      <c r="F269" s="201"/>
      <c r="G269" s="201"/>
      <c r="H269" s="201"/>
      <c r="I269" s="202"/>
      <c r="J269" s="203"/>
      <c r="K269" s="204"/>
      <c r="L269" s="204"/>
      <c r="M269" s="205">
        <f t="shared" si="18"/>
        <v>0</v>
      </c>
      <c r="N269" s="206"/>
    </row>
    <row r="270" spans="2:14" ht="12.75">
      <c r="B270" s="200" t="s">
        <v>637</v>
      </c>
      <c r="C270" s="201" t="s">
        <v>638</v>
      </c>
      <c r="D270" s="201"/>
      <c r="E270" s="201"/>
      <c r="F270" s="201"/>
      <c r="G270" s="201"/>
      <c r="H270" s="201"/>
      <c r="I270" s="202"/>
      <c r="J270" s="203"/>
      <c r="K270" s="204"/>
      <c r="L270" s="204"/>
      <c r="M270" s="205">
        <f t="shared" si="18"/>
        <v>0</v>
      </c>
      <c r="N270" s="206"/>
    </row>
    <row r="271" spans="2:14" ht="12.75">
      <c r="B271" s="200" t="s">
        <v>639</v>
      </c>
      <c r="C271" s="201" t="s">
        <v>640</v>
      </c>
      <c r="D271" s="201"/>
      <c r="E271" s="201"/>
      <c r="F271" s="201"/>
      <c r="G271" s="201"/>
      <c r="H271" s="201"/>
      <c r="I271" s="202"/>
      <c r="J271" s="203"/>
      <c r="K271" s="204"/>
      <c r="L271" s="204"/>
      <c r="M271" s="205">
        <f t="shared" si="18"/>
        <v>0</v>
      </c>
      <c r="N271" s="206"/>
    </row>
    <row r="272" spans="2:14" ht="12.75">
      <c r="B272" s="200" t="s">
        <v>641</v>
      </c>
      <c r="C272" s="201" t="s">
        <v>642</v>
      </c>
      <c r="D272" s="201"/>
      <c r="E272" s="201"/>
      <c r="F272" s="201"/>
      <c r="G272" s="201"/>
      <c r="H272" s="201"/>
      <c r="I272" s="202"/>
      <c r="J272" s="203"/>
      <c r="K272" s="204"/>
      <c r="L272" s="204"/>
      <c r="M272" s="205">
        <f t="shared" si="18"/>
        <v>0</v>
      </c>
      <c r="N272" s="206"/>
    </row>
    <row r="273" spans="2:14" ht="12.75">
      <c r="B273" s="200" t="s">
        <v>643</v>
      </c>
      <c r="C273" s="201" t="s">
        <v>644</v>
      </c>
      <c r="D273" s="201"/>
      <c r="E273" s="201"/>
      <c r="F273" s="201"/>
      <c r="G273" s="201"/>
      <c r="H273" s="201"/>
      <c r="I273" s="202"/>
      <c r="J273" s="203"/>
      <c r="K273" s="204"/>
      <c r="L273" s="204"/>
      <c r="M273" s="205">
        <f t="shared" si="18"/>
        <v>0</v>
      </c>
      <c r="N273" s="206"/>
    </row>
    <row r="274" spans="2:14" ht="12.75">
      <c r="B274" s="200" t="s">
        <v>645</v>
      </c>
      <c r="C274" s="201" t="s">
        <v>646</v>
      </c>
      <c r="D274" s="201"/>
      <c r="E274" s="201"/>
      <c r="F274" s="201"/>
      <c r="G274" s="201"/>
      <c r="H274" s="201"/>
      <c r="I274" s="202"/>
      <c r="J274" s="203"/>
      <c r="K274" s="204"/>
      <c r="L274" s="204"/>
      <c r="M274" s="205">
        <f t="shared" si="18"/>
        <v>0</v>
      </c>
      <c r="N274" s="206"/>
    </row>
    <row r="275" spans="2:14" ht="12.75">
      <c r="B275" s="200" t="s">
        <v>647</v>
      </c>
      <c r="C275" s="201" t="s">
        <v>648</v>
      </c>
      <c r="D275" s="201"/>
      <c r="E275" s="201"/>
      <c r="F275" s="201"/>
      <c r="G275" s="201"/>
      <c r="H275" s="201"/>
      <c r="I275" s="202"/>
      <c r="J275" s="203"/>
      <c r="K275" s="204"/>
      <c r="L275" s="204"/>
      <c r="M275" s="205">
        <f t="shared" si="18"/>
        <v>0</v>
      </c>
      <c r="N275" s="206"/>
    </row>
    <row r="276" spans="2:14" ht="12.75">
      <c r="B276" s="200" t="s">
        <v>649</v>
      </c>
      <c r="C276" s="201" t="s">
        <v>650</v>
      </c>
      <c r="D276" s="201"/>
      <c r="E276" s="201"/>
      <c r="F276" s="201"/>
      <c r="G276" s="201"/>
      <c r="H276" s="201"/>
      <c r="I276" s="202"/>
      <c r="J276" s="203"/>
      <c r="K276" s="204"/>
      <c r="L276" s="204"/>
      <c r="M276" s="205">
        <f t="shared" si="18"/>
        <v>0</v>
      </c>
      <c r="N276" s="206"/>
    </row>
    <row r="277" spans="2:14" ht="12.75">
      <c r="B277" s="200" t="s">
        <v>651</v>
      </c>
      <c r="C277" s="201" t="s">
        <v>652</v>
      </c>
      <c r="D277" s="201"/>
      <c r="E277" s="201"/>
      <c r="F277" s="201"/>
      <c r="G277" s="201"/>
      <c r="H277" s="201"/>
      <c r="I277" s="202"/>
      <c r="J277" s="203"/>
      <c r="K277" s="204"/>
      <c r="L277" s="204"/>
      <c r="M277" s="205">
        <f t="shared" si="18"/>
        <v>0</v>
      </c>
      <c r="N277" s="206"/>
    </row>
    <row r="278" spans="2:14" ht="12.75">
      <c r="B278" s="200" t="s">
        <v>653</v>
      </c>
      <c r="C278" s="201" t="s">
        <v>654</v>
      </c>
      <c r="D278" s="201"/>
      <c r="E278" s="201"/>
      <c r="F278" s="201"/>
      <c r="G278" s="201"/>
      <c r="H278" s="201"/>
      <c r="I278" s="202"/>
      <c r="J278" s="203"/>
      <c r="K278" s="204"/>
      <c r="L278" s="204"/>
      <c r="M278" s="205">
        <f t="shared" si="18"/>
        <v>0</v>
      </c>
      <c r="N278" s="206"/>
    </row>
    <row r="279" spans="2:14" ht="12.75">
      <c r="B279" s="200" t="s">
        <v>655</v>
      </c>
      <c r="C279" s="201" t="s">
        <v>656</v>
      </c>
      <c r="D279" s="201"/>
      <c r="E279" s="201"/>
      <c r="F279" s="201"/>
      <c r="G279" s="201"/>
      <c r="H279" s="201"/>
      <c r="I279" s="202"/>
      <c r="J279" s="203"/>
      <c r="K279" s="204"/>
      <c r="L279" s="204"/>
      <c r="M279" s="205">
        <f t="shared" si="18"/>
        <v>0</v>
      </c>
      <c r="N279" s="206"/>
    </row>
    <row r="280" spans="2:14" ht="12.75">
      <c r="B280" s="200" t="s">
        <v>657</v>
      </c>
      <c r="C280" s="207"/>
      <c r="D280" s="207"/>
      <c r="E280" s="207"/>
      <c r="F280" s="207"/>
      <c r="G280" s="207"/>
      <c r="H280" s="207"/>
      <c r="I280" s="208"/>
      <c r="J280" s="203"/>
      <c r="K280" s="204"/>
      <c r="L280" s="204"/>
      <c r="M280" s="205">
        <f t="shared" si="18"/>
        <v>0</v>
      </c>
      <c r="N280" s="206"/>
    </row>
    <row r="281" spans="2:14" ht="12.75">
      <c r="B281" s="200" t="s">
        <v>658</v>
      </c>
      <c r="C281" s="207"/>
      <c r="D281" s="207"/>
      <c r="E281" s="207"/>
      <c r="F281" s="207"/>
      <c r="G281" s="207"/>
      <c r="H281" s="207"/>
      <c r="I281" s="208"/>
      <c r="J281" s="203"/>
      <c r="K281" s="204"/>
      <c r="L281" s="204"/>
      <c r="M281" s="205">
        <f t="shared" si="18"/>
        <v>0</v>
      </c>
      <c r="N281" s="206"/>
    </row>
    <row r="282" spans="2:14" ht="12.75">
      <c r="B282" s="200"/>
      <c r="C282" s="201"/>
      <c r="D282" s="201"/>
      <c r="E282" s="201"/>
      <c r="F282" s="201"/>
      <c r="G282" s="201"/>
      <c r="H282" s="201"/>
      <c r="I282" s="202"/>
      <c r="J282" s="216"/>
      <c r="K282" s="216"/>
      <c r="L282" s="216"/>
      <c r="M282" s="216"/>
      <c r="N282" s="206"/>
    </row>
    <row r="283" spans="2:14" ht="12.75">
      <c r="B283" s="232" t="s">
        <v>201</v>
      </c>
      <c r="C283" s="218" t="s">
        <v>659</v>
      </c>
      <c r="D283" s="201"/>
      <c r="E283" s="216"/>
      <c r="F283" s="201"/>
      <c r="G283" s="201"/>
      <c r="H283" s="201"/>
      <c r="I283" s="202"/>
      <c r="J283" s="216"/>
      <c r="K283" s="216"/>
      <c r="L283" s="216"/>
      <c r="M283" s="216"/>
      <c r="N283" s="206"/>
    </row>
    <row r="284" spans="2:14" ht="12.75">
      <c r="B284" s="200" t="s">
        <v>660</v>
      </c>
      <c r="C284" s="201" t="s">
        <v>661</v>
      </c>
      <c r="D284" s="201"/>
      <c r="E284" s="216"/>
      <c r="F284" s="201"/>
      <c r="G284" s="201"/>
      <c r="H284" s="201"/>
      <c r="I284" s="202"/>
      <c r="J284" s="203"/>
      <c r="K284" s="204"/>
      <c r="L284" s="204"/>
      <c r="M284" s="205">
        <f aca="true" t="shared" si="19" ref="M284:M290">L284*K284</f>
        <v>0</v>
      </c>
      <c r="N284" s="206"/>
    </row>
    <row r="285" spans="2:14" ht="12.75">
      <c r="B285" s="200" t="s">
        <v>662</v>
      </c>
      <c r="C285" s="201" t="s">
        <v>663</v>
      </c>
      <c r="D285" s="201"/>
      <c r="E285" s="201"/>
      <c r="F285" s="201"/>
      <c r="G285" s="201"/>
      <c r="H285" s="201"/>
      <c r="I285" s="202"/>
      <c r="J285" s="203"/>
      <c r="K285" s="204"/>
      <c r="L285" s="204"/>
      <c r="M285" s="205">
        <f t="shared" si="19"/>
        <v>0</v>
      </c>
      <c r="N285" s="206"/>
    </row>
    <row r="286" spans="2:14" ht="12.75">
      <c r="B286" s="200" t="s">
        <v>664</v>
      </c>
      <c r="C286" s="201" t="s">
        <v>665</v>
      </c>
      <c r="D286" s="201"/>
      <c r="E286" s="201"/>
      <c r="F286" s="201"/>
      <c r="G286" s="201"/>
      <c r="H286" s="201"/>
      <c r="I286" s="202"/>
      <c r="J286" s="203"/>
      <c r="K286" s="204"/>
      <c r="L286" s="204"/>
      <c r="M286" s="205">
        <f t="shared" si="19"/>
        <v>0</v>
      </c>
      <c r="N286" s="206"/>
    </row>
    <row r="287" spans="2:14" ht="12.75">
      <c r="B287" s="200" t="s">
        <v>666</v>
      </c>
      <c r="C287" s="201" t="s">
        <v>667</v>
      </c>
      <c r="D287" s="201"/>
      <c r="E287" s="201"/>
      <c r="F287" s="201"/>
      <c r="G287" s="201"/>
      <c r="H287" s="201"/>
      <c r="I287" s="202"/>
      <c r="J287" s="203"/>
      <c r="K287" s="204"/>
      <c r="L287" s="204"/>
      <c r="M287" s="205">
        <f t="shared" si="19"/>
        <v>0</v>
      </c>
      <c r="N287" s="206"/>
    </row>
    <row r="288" spans="2:14" ht="12.75">
      <c r="B288" s="200" t="s">
        <v>668</v>
      </c>
      <c r="C288" s="201" t="s">
        <v>669</v>
      </c>
      <c r="D288" s="201"/>
      <c r="E288" s="201"/>
      <c r="F288" s="201"/>
      <c r="G288" s="201"/>
      <c r="H288" s="201"/>
      <c r="I288" s="202"/>
      <c r="J288" s="203"/>
      <c r="K288" s="204"/>
      <c r="L288" s="204"/>
      <c r="M288" s="205">
        <f t="shared" si="19"/>
        <v>0</v>
      </c>
      <c r="N288" s="206"/>
    </row>
    <row r="289" spans="2:14" ht="12.75">
      <c r="B289" s="200" t="s">
        <v>670</v>
      </c>
      <c r="C289" s="207"/>
      <c r="D289" s="207"/>
      <c r="E289" s="207"/>
      <c r="F289" s="207"/>
      <c r="G289" s="207"/>
      <c r="H289" s="207"/>
      <c r="I289" s="208"/>
      <c r="J289" s="203"/>
      <c r="K289" s="204"/>
      <c r="L289" s="204"/>
      <c r="M289" s="205">
        <f t="shared" si="19"/>
        <v>0</v>
      </c>
      <c r="N289" s="206"/>
    </row>
    <row r="290" spans="2:14" ht="12.75">
      <c r="B290" s="200" t="s">
        <v>671</v>
      </c>
      <c r="C290" s="207"/>
      <c r="D290" s="207"/>
      <c r="E290" s="207"/>
      <c r="F290" s="207"/>
      <c r="G290" s="207"/>
      <c r="H290" s="207"/>
      <c r="I290" s="208"/>
      <c r="J290" s="203"/>
      <c r="K290" s="204"/>
      <c r="L290" s="204"/>
      <c r="M290" s="205">
        <f t="shared" si="19"/>
        <v>0</v>
      </c>
      <c r="N290" s="206"/>
    </row>
    <row r="291" spans="2:14" ht="12.75">
      <c r="B291" s="200"/>
      <c r="C291" s="201"/>
      <c r="D291" s="201"/>
      <c r="E291" s="201"/>
      <c r="F291" s="201"/>
      <c r="G291" s="201"/>
      <c r="H291" s="201"/>
      <c r="I291" s="202"/>
      <c r="J291" s="216"/>
      <c r="K291" s="216"/>
      <c r="L291" s="216"/>
      <c r="M291" s="216"/>
      <c r="N291" s="206"/>
    </row>
    <row r="292" spans="2:14" ht="12.75">
      <c r="B292" s="232" t="s">
        <v>203</v>
      </c>
      <c r="C292" s="218" t="s">
        <v>672</v>
      </c>
      <c r="D292" s="201"/>
      <c r="E292" s="201"/>
      <c r="F292" s="201"/>
      <c r="G292" s="201"/>
      <c r="H292" s="201"/>
      <c r="I292" s="202"/>
      <c r="J292" s="216"/>
      <c r="K292" s="216"/>
      <c r="L292" s="216"/>
      <c r="M292" s="216"/>
      <c r="N292" s="206"/>
    </row>
    <row r="293" spans="2:14" ht="12.75">
      <c r="B293" s="200" t="s">
        <v>673</v>
      </c>
      <c r="C293" s="201" t="s">
        <v>663</v>
      </c>
      <c r="D293" s="201"/>
      <c r="E293" s="201"/>
      <c r="F293" s="201"/>
      <c r="G293" s="201"/>
      <c r="H293" s="201"/>
      <c r="I293" s="202"/>
      <c r="J293" s="203"/>
      <c r="K293" s="204"/>
      <c r="L293" s="204"/>
      <c r="M293" s="205">
        <f aca="true" t="shared" si="20" ref="M293:M298">L293*K293</f>
        <v>0</v>
      </c>
      <c r="N293" s="206"/>
    </row>
    <row r="294" spans="2:14" ht="12.75">
      <c r="B294" s="200" t="s">
        <v>674</v>
      </c>
      <c r="C294" s="201" t="s">
        <v>675</v>
      </c>
      <c r="D294" s="201"/>
      <c r="E294" s="201"/>
      <c r="F294" s="201"/>
      <c r="G294" s="201"/>
      <c r="H294" s="201"/>
      <c r="I294" s="202"/>
      <c r="J294" s="203"/>
      <c r="K294" s="204"/>
      <c r="L294" s="204"/>
      <c r="M294" s="205">
        <f t="shared" si="20"/>
        <v>0</v>
      </c>
      <c r="N294" s="206"/>
    </row>
    <row r="295" spans="2:14" ht="12.75">
      <c r="B295" s="200" t="s">
        <v>676</v>
      </c>
      <c r="C295" s="201" t="s">
        <v>667</v>
      </c>
      <c r="D295" s="201"/>
      <c r="E295" s="201"/>
      <c r="F295" s="201"/>
      <c r="G295" s="201"/>
      <c r="H295" s="201"/>
      <c r="I295" s="202"/>
      <c r="J295" s="203"/>
      <c r="K295" s="204"/>
      <c r="L295" s="204"/>
      <c r="M295" s="205">
        <f t="shared" si="20"/>
        <v>0</v>
      </c>
      <c r="N295" s="206"/>
    </row>
    <row r="296" spans="2:14" ht="12.75">
      <c r="B296" s="200" t="s">
        <v>677</v>
      </c>
      <c r="C296" s="201" t="s">
        <v>678</v>
      </c>
      <c r="D296" s="201"/>
      <c r="E296" s="201"/>
      <c r="F296" s="201"/>
      <c r="G296" s="201"/>
      <c r="H296" s="201"/>
      <c r="I296" s="202"/>
      <c r="J296" s="203"/>
      <c r="K296" s="204"/>
      <c r="L296" s="204"/>
      <c r="M296" s="205">
        <f t="shared" si="20"/>
        <v>0</v>
      </c>
      <c r="N296" s="206"/>
    </row>
    <row r="297" spans="2:14" ht="12.75">
      <c r="B297" s="200" t="s">
        <v>679</v>
      </c>
      <c r="C297" s="207"/>
      <c r="D297" s="207"/>
      <c r="E297" s="207"/>
      <c r="F297" s="207"/>
      <c r="G297" s="207"/>
      <c r="H297" s="207"/>
      <c r="I297" s="208"/>
      <c r="J297" s="203"/>
      <c r="K297" s="204"/>
      <c r="L297" s="204"/>
      <c r="M297" s="205">
        <f t="shared" si="20"/>
        <v>0</v>
      </c>
      <c r="N297" s="206"/>
    </row>
    <row r="298" spans="2:14" ht="12.75">
      <c r="B298" s="200" t="s">
        <v>680</v>
      </c>
      <c r="C298" s="207"/>
      <c r="D298" s="207"/>
      <c r="E298" s="207"/>
      <c r="F298" s="207"/>
      <c r="G298" s="207"/>
      <c r="H298" s="207"/>
      <c r="I298" s="208"/>
      <c r="J298" s="203"/>
      <c r="K298" s="204"/>
      <c r="L298" s="204"/>
      <c r="M298" s="205">
        <f t="shared" si="20"/>
        <v>0</v>
      </c>
      <c r="N298" s="206"/>
    </row>
    <row r="299" spans="2:14" ht="12.75">
      <c r="B299" s="200"/>
      <c r="C299" s="201"/>
      <c r="D299" s="201"/>
      <c r="E299" s="201"/>
      <c r="F299" s="201"/>
      <c r="G299" s="201"/>
      <c r="H299" s="201"/>
      <c r="I299" s="202"/>
      <c r="J299" s="216"/>
      <c r="K299" s="216"/>
      <c r="L299" s="216"/>
      <c r="M299" s="216"/>
      <c r="N299" s="206"/>
    </row>
    <row r="300" spans="2:14" ht="12.75">
      <c r="B300" s="232" t="s">
        <v>205</v>
      </c>
      <c r="C300" s="218" t="s">
        <v>681</v>
      </c>
      <c r="D300" s="201"/>
      <c r="E300" s="201"/>
      <c r="F300" s="201"/>
      <c r="G300" s="201"/>
      <c r="H300" s="201"/>
      <c r="I300" s="202"/>
      <c r="J300" s="216"/>
      <c r="K300" s="216"/>
      <c r="L300" s="216"/>
      <c r="M300" s="216"/>
      <c r="N300" s="206"/>
    </row>
    <row r="301" spans="2:14" ht="12.75">
      <c r="B301" s="200" t="s">
        <v>682</v>
      </c>
      <c r="C301" s="201" t="s">
        <v>665</v>
      </c>
      <c r="D301" s="201"/>
      <c r="E301" s="201"/>
      <c r="F301" s="201"/>
      <c r="G301" s="201"/>
      <c r="H301" s="201"/>
      <c r="I301" s="202"/>
      <c r="J301" s="203"/>
      <c r="K301" s="204"/>
      <c r="L301" s="204"/>
      <c r="M301" s="205">
        <f>L301*K301</f>
        <v>0</v>
      </c>
      <c r="N301" s="206"/>
    </row>
    <row r="302" spans="2:14" ht="12.75">
      <c r="B302" s="200" t="s">
        <v>683</v>
      </c>
      <c r="C302" s="201" t="s">
        <v>667</v>
      </c>
      <c r="D302" s="201"/>
      <c r="E302" s="201"/>
      <c r="F302" s="201"/>
      <c r="G302" s="201"/>
      <c r="H302" s="201"/>
      <c r="I302" s="202"/>
      <c r="J302" s="203"/>
      <c r="K302" s="204"/>
      <c r="L302" s="204"/>
      <c r="M302" s="205">
        <f>L302*K302</f>
        <v>0</v>
      </c>
      <c r="N302" s="206"/>
    </row>
    <row r="303" spans="2:14" ht="12.75">
      <c r="B303" s="200" t="s">
        <v>684</v>
      </c>
      <c r="C303" s="201" t="s">
        <v>685</v>
      </c>
      <c r="D303" s="201"/>
      <c r="E303" s="201"/>
      <c r="F303" s="201"/>
      <c r="G303" s="201"/>
      <c r="H303" s="201"/>
      <c r="I303" s="202"/>
      <c r="J303" s="203"/>
      <c r="K303" s="204"/>
      <c r="L303" s="204"/>
      <c r="M303" s="205">
        <f>L303*K303</f>
        <v>0</v>
      </c>
      <c r="N303" s="206"/>
    </row>
    <row r="304" spans="2:14" ht="12.75">
      <c r="B304" s="200" t="s">
        <v>686</v>
      </c>
      <c r="C304" s="201" t="s">
        <v>687</v>
      </c>
      <c r="D304" s="201"/>
      <c r="E304" s="201"/>
      <c r="F304" s="201"/>
      <c r="G304" s="201"/>
      <c r="H304" s="201"/>
      <c r="I304" s="202"/>
      <c r="J304" s="203"/>
      <c r="K304" s="204"/>
      <c r="L304" s="204"/>
      <c r="M304" s="205">
        <f>L304*K304</f>
        <v>0</v>
      </c>
      <c r="N304" s="206"/>
    </row>
    <row r="305" spans="2:14" ht="12.75">
      <c r="B305" s="200" t="s">
        <v>688</v>
      </c>
      <c r="C305" s="207"/>
      <c r="D305" s="207"/>
      <c r="E305" s="207"/>
      <c r="F305" s="207"/>
      <c r="G305" s="207"/>
      <c r="H305" s="207"/>
      <c r="I305" s="208"/>
      <c r="J305" s="203"/>
      <c r="K305" s="204"/>
      <c r="L305" s="204"/>
      <c r="M305" s="205">
        <f>L305*K305</f>
        <v>0</v>
      </c>
      <c r="N305" s="206"/>
    </row>
    <row r="306" spans="2:14" ht="12.75">
      <c r="B306" s="200"/>
      <c r="C306" s="201"/>
      <c r="D306" s="201"/>
      <c r="E306" s="201"/>
      <c r="F306" s="201"/>
      <c r="G306" s="201"/>
      <c r="H306" s="201"/>
      <c r="I306" s="202"/>
      <c r="J306" s="216"/>
      <c r="K306" s="216"/>
      <c r="L306" s="216"/>
      <c r="M306" s="216"/>
      <c r="N306" s="206"/>
    </row>
    <row r="307" spans="2:14" ht="12.75">
      <c r="B307" s="232" t="s">
        <v>207</v>
      </c>
      <c r="C307" s="218" t="s">
        <v>689</v>
      </c>
      <c r="D307" s="201"/>
      <c r="E307" s="201"/>
      <c r="F307" s="201"/>
      <c r="G307" s="201"/>
      <c r="H307" s="201"/>
      <c r="I307" s="202"/>
      <c r="J307" s="216"/>
      <c r="K307" s="216"/>
      <c r="L307" s="216"/>
      <c r="M307" s="216"/>
      <c r="N307" s="206"/>
    </row>
    <row r="308" spans="2:14" ht="12.75">
      <c r="B308" s="200" t="s">
        <v>690</v>
      </c>
      <c r="C308" s="201" t="s">
        <v>665</v>
      </c>
      <c r="D308" s="201"/>
      <c r="E308" s="201"/>
      <c r="F308" s="201"/>
      <c r="G308" s="201"/>
      <c r="H308" s="201"/>
      <c r="I308" s="202"/>
      <c r="J308" s="203"/>
      <c r="K308" s="204"/>
      <c r="L308" s="204"/>
      <c r="M308" s="205">
        <f aca="true" t="shared" si="21" ref="M308:M314">L308*K308</f>
        <v>0</v>
      </c>
      <c r="N308" s="206"/>
    </row>
    <row r="309" spans="2:14" ht="12.75">
      <c r="B309" s="200" t="s">
        <v>691</v>
      </c>
      <c r="C309" s="201" t="s">
        <v>692</v>
      </c>
      <c r="D309" s="201"/>
      <c r="E309" s="201"/>
      <c r="F309" s="201"/>
      <c r="G309" s="201"/>
      <c r="H309" s="201"/>
      <c r="I309" s="202"/>
      <c r="J309" s="203"/>
      <c r="K309" s="204"/>
      <c r="L309" s="204"/>
      <c r="M309" s="205">
        <f t="shared" si="21"/>
        <v>0</v>
      </c>
      <c r="N309" s="206"/>
    </row>
    <row r="310" spans="2:14" ht="12.75">
      <c r="B310" s="200" t="s">
        <v>693</v>
      </c>
      <c r="C310" s="201" t="s">
        <v>694</v>
      </c>
      <c r="D310" s="201"/>
      <c r="E310" s="201"/>
      <c r="F310" s="201"/>
      <c r="G310" s="201"/>
      <c r="H310" s="201"/>
      <c r="I310" s="202"/>
      <c r="J310" s="203"/>
      <c r="K310" s="204"/>
      <c r="L310" s="204"/>
      <c r="M310" s="205">
        <f t="shared" si="21"/>
        <v>0</v>
      </c>
      <c r="N310" s="206"/>
    </row>
    <row r="311" spans="2:14" ht="12.75">
      <c r="B311" s="200" t="s">
        <v>695</v>
      </c>
      <c r="C311" s="201" t="s">
        <v>696</v>
      </c>
      <c r="D311" s="201"/>
      <c r="E311" s="201"/>
      <c r="F311" s="201"/>
      <c r="G311" s="201"/>
      <c r="H311" s="201"/>
      <c r="I311" s="202"/>
      <c r="J311" s="203"/>
      <c r="K311" s="204"/>
      <c r="L311" s="204"/>
      <c r="M311" s="205">
        <f t="shared" si="21"/>
        <v>0</v>
      </c>
      <c r="N311" s="206"/>
    </row>
    <row r="312" spans="2:14" ht="12.75">
      <c r="B312" s="200" t="s">
        <v>697</v>
      </c>
      <c r="C312" s="201" t="s">
        <v>698</v>
      </c>
      <c r="D312" s="201"/>
      <c r="E312" s="201"/>
      <c r="F312" s="201"/>
      <c r="G312" s="201"/>
      <c r="H312" s="201"/>
      <c r="I312" s="202"/>
      <c r="J312" s="203"/>
      <c r="K312" s="204"/>
      <c r="L312" s="204"/>
      <c r="M312" s="205">
        <f t="shared" si="21"/>
        <v>0</v>
      </c>
      <c r="N312" s="206"/>
    </row>
    <row r="313" spans="2:14" ht="12.75">
      <c r="B313" s="200" t="s">
        <v>699</v>
      </c>
      <c r="C313" s="201" t="s">
        <v>700</v>
      </c>
      <c r="D313" s="201"/>
      <c r="E313" s="201"/>
      <c r="F313" s="201"/>
      <c r="G313" s="201"/>
      <c r="H313" s="201"/>
      <c r="I313" s="202"/>
      <c r="J313" s="203"/>
      <c r="K313" s="204"/>
      <c r="L313" s="204"/>
      <c r="M313" s="205">
        <f t="shared" si="21"/>
        <v>0</v>
      </c>
      <c r="N313" s="206"/>
    </row>
    <row r="314" spans="2:14" ht="12.75">
      <c r="B314" s="200" t="s">
        <v>701</v>
      </c>
      <c r="C314" s="207"/>
      <c r="D314" s="207"/>
      <c r="E314" s="207"/>
      <c r="F314" s="207"/>
      <c r="G314" s="207"/>
      <c r="H314" s="207"/>
      <c r="I314" s="208"/>
      <c r="J314" s="203"/>
      <c r="K314" s="204"/>
      <c r="L314" s="204"/>
      <c r="M314" s="205">
        <f t="shared" si="21"/>
        <v>0</v>
      </c>
      <c r="N314" s="206"/>
    </row>
    <row r="315" spans="2:14" ht="12.75">
      <c r="B315" s="200"/>
      <c r="C315" s="201"/>
      <c r="D315" s="201"/>
      <c r="E315" s="201"/>
      <c r="F315" s="201"/>
      <c r="G315" s="201"/>
      <c r="H315" s="201"/>
      <c r="I315" s="202"/>
      <c r="J315" s="216"/>
      <c r="K315" s="216"/>
      <c r="L315" s="216"/>
      <c r="M315" s="216"/>
      <c r="N315" s="206"/>
    </row>
    <row r="316" spans="2:14" ht="12.75">
      <c r="B316" s="232" t="s">
        <v>209</v>
      </c>
      <c r="C316" s="218" t="s">
        <v>702</v>
      </c>
      <c r="D316" s="201"/>
      <c r="E316" s="201"/>
      <c r="F316" s="201"/>
      <c r="G316" s="201"/>
      <c r="H316" s="201"/>
      <c r="I316" s="202"/>
      <c r="J316" s="216"/>
      <c r="K316" s="216"/>
      <c r="L316" s="216"/>
      <c r="M316" s="216"/>
      <c r="N316" s="206"/>
    </row>
    <row r="317" spans="2:14" ht="12.75">
      <c r="B317" s="200" t="s">
        <v>703</v>
      </c>
      <c r="C317" s="201" t="s">
        <v>704</v>
      </c>
      <c r="D317" s="201"/>
      <c r="E317" s="201"/>
      <c r="F317" s="201"/>
      <c r="G317" s="201"/>
      <c r="H317" s="201"/>
      <c r="I317" s="202"/>
      <c r="J317" s="203"/>
      <c r="K317" s="204"/>
      <c r="L317" s="204"/>
      <c r="M317" s="205">
        <f aca="true" t="shared" si="22" ref="M317:M324">L317*K317</f>
        <v>0</v>
      </c>
      <c r="N317" s="206"/>
    </row>
    <row r="318" spans="2:14" ht="12.75">
      <c r="B318" s="200" t="s">
        <v>705</v>
      </c>
      <c r="C318" s="201" t="s">
        <v>706</v>
      </c>
      <c r="D318" s="201"/>
      <c r="E318" s="201"/>
      <c r="F318" s="201"/>
      <c r="G318" s="201"/>
      <c r="H318" s="201"/>
      <c r="I318" s="202"/>
      <c r="J318" s="203"/>
      <c r="K318" s="204"/>
      <c r="L318" s="204"/>
      <c r="M318" s="205">
        <f t="shared" si="22"/>
        <v>0</v>
      </c>
      <c r="N318" s="206"/>
    </row>
    <row r="319" spans="2:14" ht="12.75">
      <c r="B319" s="200" t="s">
        <v>707</v>
      </c>
      <c r="C319" s="201" t="s">
        <v>708</v>
      </c>
      <c r="D319" s="201"/>
      <c r="E319" s="201"/>
      <c r="F319" s="201"/>
      <c r="G319" s="201"/>
      <c r="H319" s="201"/>
      <c r="I319" s="202"/>
      <c r="J319" s="203"/>
      <c r="K319" s="204"/>
      <c r="L319" s="204"/>
      <c r="M319" s="205">
        <f t="shared" si="22"/>
        <v>0</v>
      </c>
      <c r="N319" s="206"/>
    </row>
    <row r="320" spans="2:14" ht="12.75">
      <c r="B320" s="200" t="s">
        <v>709</v>
      </c>
      <c r="C320" s="201" t="s">
        <v>710</v>
      </c>
      <c r="D320" s="201"/>
      <c r="E320" s="201"/>
      <c r="F320" s="201"/>
      <c r="G320" s="201"/>
      <c r="H320" s="201"/>
      <c r="I320" s="202"/>
      <c r="J320" s="203"/>
      <c r="K320" s="204"/>
      <c r="L320" s="204"/>
      <c r="M320" s="205">
        <f t="shared" si="22"/>
        <v>0</v>
      </c>
      <c r="N320" s="206"/>
    </row>
    <row r="321" spans="2:14" ht="12.75">
      <c r="B321" s="200" t="s">
        <v>711</v>
      </c>
      <c r="C321" s="201" t="s">
        <v>712</v>
      </c>
      <c r="D321" s="201"/>
      <c r="E321" s="201"/>
      <c r="F321" s="201"/>
      <c r="G321" s="201"/>
      <c r="H321" s="201"/>
      <c r="I321" s="202"/>
      <c r="J321" s="203"/>
      <c r="K321" s="204"/>
      <c r="L321" s="204"/>
      <c r="M321" s="205">
        <f t="shared" si="22"/>
        <v>0</v>
      </c>
      <c r="N321" s="206"/>
    </row>
    <row r="322" spans="2:14" ht="12.75">
      <c r="B322" s="200" t="s">
        <v>713</v>
      </c>
      <c r="C322" s="201" t="s">
        <v>714</v>
      </c>
      <c r="D322" s="201"/>
      <c r="E322" s="216"/>
      <c r="F322" s="201"/>
      <c r="G322" s="201"/>
      <c r="H322" s="201"/>
      <c r="I322" s="202"/>
      <c r="J322" s="203"/>
      <c r="K322" s="204"/>
      <c r="L322" s="204"/>
      <c r="M322" s="205">
        <f t="shared" si="22"/>
        <v>0</v>
      </c>
      <c r="N322" s="206"/>
    </row>
    <row r="323" spans="2:14" ht="12.75">
      <c r="B323" s="200" t="s">
        <v>715</v>
      </c>
      <c r="C323" s="207"/>
      <c r="D323" s="207"/>
      <c r="E323" s="207"/>
      <c r="F323" s="207"/>
      <c r="G323" s="207"/>
      <c r="H323" s="207"/>
      <c r="I323" s="208"/>
      <c r="J323" s="203"/>
      <c r="K323" s="204"/>
      <c r="L323" s="204"/>
      <c r="M323" s="205">
        <f t="shared" si="22"/>
        <v>0</v>
      </c>
      <c r="N323" s="206"/>
    </row>
    <row r="324" spans="2:14" ht="12.75">
      <c r="B324" s="200" t="s">
        <v>716</v>
      </c>
      <c r="C324" s="207"/>
      <c r="D324" s="207"/>
      <c r="E324" s="207"/>
      <c r="F324" s="207"/>
      <c r="G324" s="207"/>
      <c r="H324" s="207"/>
      <c r="I324" s="208"/>
      <c r="J324" s="203"/>
      <c r="K324" s="204"/>
      <c r="L324" s="204"/>
      <c r="M324" s="205">
        <f t="shared" si="22"/>
        <v>0</v>
      </c>
      <c r="N324" s="206"/>
    </row>
    <row r="325" spans="2:14" ht="12.75">
      <c r="B325" s="200"/>
      <c r="C325" s="201"/>
      <c r="D325" s="201"/>
      <c r="E325" s="201"/>
      <c r="F325" s="201"/>
      <c r="G325" s="201"/>
      <c r="H325" s="201"/>
      <c r="I325" s="202"/>
      <c r="J325" s="216"/>
      <c r="K325" s="216"/>
      <c r="L325" s="216"/>
      <c r="M325" s="216"/>
      <c r="N325" s="206"/>
    </row>
    <row r="326" spans="2:14" ht="12.75">
      <c r="B326" s="232" t="s">
        <v>211</v>
      </c>
      <c r="C326" s="218" t="s">
        <v>717</v>
      </c>
      <c r="D326" s="201"/>
      <c r="E326" s="201"/>
      <c r="F326" s="201"/>
      <c r="G326" s="201"/>
      <c r="H326" s="201"/>
      <c r="I326" s="202"/>
      <c r="J326" s="216"/>
      <c r="K326" s="216"/>
      <c r="L326" s="216"/>
      <c r="M326" s="216"/>
      <c r="N326" s="206"/>
    </row>
    <row r="327" spans="2:14" ht="12.75">
      <c r="B327" s="200" t="s">
        <v>718</v>
      </c>
      <c r="C327" s="201" t="s">
        <v>719</v>
      </c>
      <c r="D327" s="201"/>
      <c r="E327" s="201"/>
      <c r="F327" s="201"/>
      <c r="G327" s="201"/>
      <c r="H327" s="201"/>
      <c r="I327" s="202"/>
      <c r="J327" s="203"/>
      <c r="K327" s="204"/>
      <c r="L327" s="204"/>
      <c r="M327" s="205">
        <f>L327*K327</f>
        <v>0</v>
      </c>
      <c r="N327" s="206"/>
    </row>
    <row r="328" spans="2:14" ht="12.75">
      <c r="B328" s="200" t="s">
        <v>720</v>
      </c>
      <c r="C328" s="201" t="s">
        <v>721</v>
      </c>
      <c r="D328" s="201"/>
      <c r="E328" s="201"/>
      <c r="F328" s="201"/>
      <c r="G328" s="201"/>
      <c r="H328" s="201"/>
      <c r="I328" s="202"/>
      <c r="J328" s="203"/>
      <c r="K328" s="204"/>
      <c r="L328" s="204"/>
      <c r="M328" s="205">
        <f>L328*K328</f>
        <v>0</v>
      </c>
      <c r="N328" s="206"/>
    </row>
    <row r="329" spans="2:14" ht="12.75">
      <c r="B329" s="200" t="s">
        <v>722</v>
      </c>
      <c r="C329" s="201" t="s">
        <v>723</v>
      </c>
      <c r="D329" s="201"/>
      <c r="E329" s="201"/>
      <c r="F329" s="201"/>
      <c r="G329" s="201"/>
      <c r="H329" s="201"/>
      <c r="I329" s="202"/>
      <c r="J329" s="203"/>
      <c r="K329" s="204"/>
      <c r="L329" s="204"/>
      <c r="M329" s="205">
        <f>L329*K329</f>
        <v>0</v>
      </c>
      <c r="N329" s="206"/>
    </row>
    <row r="330" spans="2:14" ht="12.75">
      <c r="B330" s="200" t="s">
        <v>724</v>
      </c>
      <c r="C330" s="207"/>
      <c r="D330" s="207"/>
      <c r="E330" s="207"/>
      <c r="F330" s="207"/>
      <c r="G330" s="207"/>
      <c r="H330" s="207"/>
      <c r="I330" s="208"/>
      <c r="J330" s="203"/>
      <c r="K330" s="204"/>
      <c r="L330" s="204"/>
      <c r="M330" s="205">
        <f>L330*K330</f>
        <v>0</v>
      </c>
      <c r="N330" s="206"/>
    </row>
    <row r="331" spans="2:14" ht="12.75">
      <c r="B331" s="200" t="s">
        <v>725</v>
      </c>
      <c r="C331" s="207"/>
      <c r="D331" s="207"/>
      <c r="E331" s="207"/>
      <c r="F331" s="207"/>
      <c r="G331" s="207"/>
      <c r="H331" s="207"/>
      <c r="I331" s="208"/>
      <c r="J331" s="203"/>
      <c r="K331" s="204"/>
      <c r="L331" s="204"/>
      <c r="M331" s="205">
        <f>L331*K331</f>
        <v>0</v>
      </c>
      <c r="N331" s="206"/>
    </row>
    <row r="332" spans="2:14" ht="12.75">
      <c r="B332" s="200"/>
      <c r="C332" s="201"/>
      <c r="D332" s="201"/>
      <c r="E332" s="201"/>
      <c r="F332" s="201"/>
      <c r="G332" s="201"/>
      <c r="H332" s="201"/>
      <c r="I332" s="202"/>
      <c r="J332" s="216"/>
      <c r="K332" s="216"/>
      <c r="L332" s="216"/>
      <c r="M332" s="216"/>
      <c r="N332" s="206"/>
    </row>
    <row r="333" spans="2:14" ht="12.75">
      <c r="B333" s="232" t="s">
        <v>213</v>
      </c>
      <c r="C333" s="218" t="s">
        <v>726</v>
      </c>
      <c r="D333" s="201"/>
      <c r="E333" s="201"/>
      <c r="F333" s="201"/>
      <c r="G333" s="201"/>
      <c r="H333" s="201"/>
      <c r="I333" s="202"/>
      <c r="J333" s="216"/>
      <c r="K333" s="216"/>
      <c r="L333" s="216"/>
      <c r="M333" s="216"/>
      <c r="N333" s="206"/>
    </row>
    <row r="334" spans="2:14" ht="12.75">
      <c r="B334" s="200" t="s">
        <v>727</v>
      </c>
      <c r="C334" s="201" t="s">
        <v>728</v>
      </c>
      <c r="D334" s="201"/>
      <c r="E334" s="201"/>
      <c r="F334" s="201"/>
      <c r="G334" s="201"/>
      <c r="H334" s="201"/>
      <c r="I334" s="202"/>
      <c r="J334" s="203"/>
      <c r="K334" s="204"/>
      <c r="L334" s="204"/>
      <c r="M334" s="205">
        <f aca="true" t="shared" si="23" ref="M334:M346">L334*K334</f>
        <v>0</v>
      </c>
      <c r="N334" s="206"/>
    </row>
    <row r="335" spans="2:14" ht="12.75">
      <c r="B335" s="200" t="s">
        <v>729</v>
      </c>
      <c r="C335" s="201" t="s">
        <v>730</v>
      </c>
      <c r="D335" s="201"/>
      <c r="E335" s="201"/>
      <c r="F335" s="201"/>
      <c r="G335" s="201"/>
      <c r="H335" s="201"/>
      <c r="I335" s="202"/>
      <c r="J335" s="203"/>
      <c r="K335" s="204"/>
      <c r="L335" s="204"/>
      <c r="M335" s="205">
        <f t="shared" si="23"/>
        <v>0</v>
      </c>
      <c r="N335" s="206"/>
    </row>
    <row r="336" spans="2:14" ht="12.75">
      <c r="B336" s="200" t="s">
        <v>731</v>
      </c>
      <c r="C336" s="201" t="s">
        <v>732</v>
      </c>
      <c r="D336" s="201"/>
      <c r="E336" s="201"/>
      <c r="F336" s="201"/>
      <c r="G336" s="201"/>
      <c r="H336" s="201"/>
      <c r="I336" s="202"/>
      <c r="J336" s="203"/>
      <c r="K336" s="204"/>
      <c r="L336" s="204"/>
      <c r="M336" s="205">
        <f t="shared" si="23"/>
        <v>0</v>
      </c>
      <c r="N336" s="206"/>
    </row>
    <row r="337" spans="2:14" ht="12.75">
      <c r="B337" s="200" t="s">
        <v>733</v>
      </c>
      <c r="C337" s="201" t="s">
        <v>734</v>
      </c>
      <c r="D337" s="201"/>
      <c r="E337" s="201"/>
      <c r="F337" s="201"/>
      <c r="G337" s="201"/>
      <c r="H337" s="201"/>
      <c r="I337" s="202"/>
      <c r="J337" s="203"/>
      <c r="K337" s="204"/>
      <c r="L337" s="204"/>
      <c r="M337" s="205">
        <f t="shared" si="23"/>
        <v>0</v>
      </c>
      <c r="N337" s="206"/>
    </row>
    <row r="338" spans="2:14" ht="12.75">
      <c r="B338" s="200" t="s">
        <v>735</v>
      </c>
      <c r="C338" s="201" t="s">
        <v>736</v>
      </c>
      <c r="D338" s="201"/>
      <c r="E338" s="201"/>
      <c r="F338" s="201"/>
      <c r="G338" s="201"/>
      <c r="H338" s="201"/>
      <c r="I338" s="202"/>
      <c r="J338" s="203"/>
      <c r="K338" s="204"/>
      <c r="L338" s="204"/>
      <c r="M338" s="205">
        <f t="shared" si="23"/>
        <v>0</v>
      </c>
      <c r="N338" s="206"/>
    </row>
    <row r="339" spans="2:14" ht="12.75">
      <c r="B339" s="200" t="s">
        <v>737</v>
      </c>
      <c r="C339" s="201" t="s">
        <v>738</v>
      </c>
      <c r="D339" s="201"/>
      <c r="E339" s="201"/>
      <c r="F339" s="201"/>
      <c r="G339" s="201"/>
      <c r="H339" s="201"/>
      <c r="I339" s="202"/>
      <c r="J339" s="203"/>
      <c r="K339" s="204"/>
      <c r="L339" s="204"/>
      <c r="M339" s="205">
        <f t="shared" si="23"/>
        <v>0</v>
      </c>
      <c r="N339" s="206"/>
    </row>
    <row r="340" spans="2:14" ht="12.75">
      <c r="B340" s="200" t="s">
        <v>739</v>
      </c>
      <c r="C340" s="201" t="s">
        <v>740</v>
      </c>
      <c r="D340" s="201"/>
      <c r="E340" s="201"/>
      <c r="F340" s="201"/>
      <c r="G340" s="201"/>
      <c r="H340" s="201"/>
      <c r="I340" s="202"/>
      <c r="J340" s="203"/>
      <c r="K340" s="204"/>
      <c r="L340" s="204"/>
      <c r="M340" s="205">
        <f t="shared" si="23"/>
        <v>0</v>
      </c>
      <c r="N340" s="206"/>
    </row>
    <row r="341" spans="2:14" ht="12.75">
      <c r="B341" s="200" t="s">
        <v>741</v>
      </c>
      <c r="C341" s="201" t="s">
        <v>742</v>
      </c>
      <c r="D341" s="201"/>
      <c r="E341" s="201"/>
      <c r="F341" s="201"/>
      <c r="G341" s="201"/>
      <c r="H341" s="201"/>
      <c r="I341" s="202"/>
      <c r="J341" s="203"/>
      <c r="K341" s="204"/>
      <c r="L341" s="204"/>
      <c r="M341" s="205">
        <f t="shared" si="23"/>
        <v>0</v>
      </c>
      <c r="N341" s="206"/>
    </row>
    <row r="342" spans="2:14" ht="12.75">
      <c r="B342" s="200" t="s">
        <v>743</v>
      </c>
      <c r="C342" s="201" t="s">
        <v>744</v>
      </c>
      <c r="D342" s="201"/>
      <c r="E342" s="201"/>
      <c r="F342" s="201"/>
      <c r="G342" s="201"/>
      <c r="H342" s="201"/>
      <c r="I342" s="202"/>
      <c r="J342" s="203"/>
      <c r="K342" s="204"/>
      <c r="L342" s="204"/>
      <c r="M342" s="205">
        <f t="shared" si="23"/>
        <v>0</v>
      </c>
      <c r="N342" s="206"/>
    </row>
    <row r="343" spans="2:14" ht="12.75">
      <c r="B343" s="200" t="s">
        <v>745</v>
      </c>
      <c r="C343" s="201" t="s">
        <v>746</v>
      </c>
      <c r="D343" s="201"/>
      <c r="E343" s="201"/>
      <c r="F343" s="201"/>
      <c r="G343" s="201"/>
      <c r="H343" s="201"/>
      <c r="I343" s="202"/>
      <c r="J343" s="203"/>
      <c r="K343" s="204"/>
      <c r="L343" s="204"/>
      <c r="M343" s="205">
        <f t="shared" si="23"/>
        <v>0</v>
      </c>
      <c r="N343" s="206"/>
    </row>
    <row r="344" spans="2:14" ht="12.75">
      <c r="B344" s="200" t="s">
        <v>747</v>
      </c>
      <c r="C344" s="207"/>
      <c r="D344" s="207"/>
      <c r="E344" s="207"/>
      <c r="F344" s="207"/>
      <c r="G344" s="207"/>
      <c r="H344" s="207"/>
      <c r="I344" s="208"/>
      <c r="J344" s="203"/>
      <c r="K344" s="204"/>
      <c r="L344" s="204"/>
      <c r="M344" s="205">
        <f t="shared" si="23"/>
        <v>0</v>
      </c>
      <c r="N344" s="206"/>
    </row>
    <row r="345" spans="2:14" ht="12.75">
      <c r="B345" s="200" t="s">
        <v>748</v>
      </c>
      <c r="C345" s="207"/>
      <c r="D345" s="207"/>
      <c r="E345" s="207"/>
      <c r="F345" s="207"/>
      <c r="G345" s="207"/>
      <c r="H345" s="207"/>
      <c r="I345" s="208"/>
      <c r="J345" s="203"/>
      <c r="K345" s="204"/>
      <c r="L345" s="204"/>
      <c r="M345" s="205">
        <f t="shared" si="23"/>
        <v>0</v>
      </c>
      <c r="N345" s="206"/>
    </row>
    <row r="346" spans="2:14" ht="12.75">
      <c r="B346" s="200" t="s">
        <v>749</v>
      </c>
      <c r="C346" s="207"/>
      <c r="D346" s="207"/>
      <c r="E346" s="207"/>
      <c r="F346" s="207"/>
      <c r="G346" s="207"/>
      <c r="H346" s="207"/>
      <c r="I346" s="208"/>
      <c r="J346" s="203"/>
      <c r="K346" s="204"/>
      <c r="L346" s="204"/>
      <c r="M346" s="205">
        <f t="shared" si="23"/>
        <v>0</v>
      </c>
      <c r="N346" s="206"/>
    </row>
    <row r="347" spans="2:14" ht="12.75">
      <c r="B347" s="209"/>
      <c r="C347" s="210" t="s">
        <v>263</v>
      </c>
      <c r="D347" s="211"/>
      <c r="E347" s="211"/>
      <c r="F347" s="211"/>
      <c r="G347" s="211"/>
      <c r="H347" s="211"/>
      <c r="I347" s="212"/>
      <c r="J347" s="213"/>
      <c r="K347" s="213"/>
      <c r="L347" s="213"/>
      <c r="M347" s="214">
        <f>SUM(M263:M346)</f>
        <v>0</v>
      </c>
      <c r="N347" s="215">
        <f>IF($M$356=0,0,M347/$M$356)</f>
        <v>0</v>
      </c>
    </row>
    <row r="349" spans="2:14" ht="12.75">
      <c r="B349" s="194">
        <v>9</v>
      </c>
      <c r="C349" s="195" t="s">
        <v>215</v>
      </c>
      <c r="D349" s="196"/>
      <c r="E349" s="196"/>
      <c r="F349" s="196"/>
      <c r="G349" s="196"/>
      <c r="H349" s="196"/>
      <c r="I349" s="197"/>
      <c r="J349" s="198"/>
      <c r="K349" s="198"/>
      <c r="L349" s="198"/>
      <c r="M349" s="198"/>
      <c r="N349" s="199"/>
    </row>
    <row r="350" spans="2:14" ht="12.75">
      <c r="B350" s="200" t="s">
        <v>216</v>
      </c>
      <c r="C350" s="201" t="s">
        <v>750</v>
      </c>
      <c r="D350" s="201"/>
      <c r="E350" s="201"/>
      <c r="F350" s="201"/>
      <c r="G350" s="201"/>
      <c r="H350" s="201"/>
      <c r="I350" s="202"/>
      <c r="J350" s="203"/>
      <c r="K350" s="204"/>
      <c r="L350" s="204"/>
      <c r="M350" s="205">
        <f>L350*K350</f>
        <v>0</v>
      </c>
      <c r="N350" s="206"/>
    </row>
    <row r="351" spans="2:14" ht="12.75">
      <c r="B351" s="200" t="s">
        <v>218</v>
      </c>
      <c r="C351" s="201" t="s">
        <v>751</v>
      </c>
      <c r="D351" s="201"/>
      <c r="E351" s="201"/>
      <c r="F351" s="201"/>
      <c r="G351" s="201"/>
      <c r="H351" s="201"/>
      <c r="I351" s="202"/>
      <c r="J351" s="203"/>
      <c r="K351" s="204"/>
      <c r="L351" s="204"/>
      <c r="M351" s="205">
        <f>L351*K351</f>
        <v>0</v>
      </c>
      <c r="N351" s="206"/>
    </row>
    <row r="352" spans="2:14" ht="12.75">
      <c r="B352" s="200" t="s">
        <v>220</v>
      </c>
      <c r="C352" s="207"/>
      <c r="D352" s="207"/>
      <c r="E352" s="207"/>
      <c r="F352" s="207"/>
      <c r="G352" s="207"/>
      <c r="H352" s="207"/>
      <c r="I352" s="208"/>
      <c r="J352" s="203"/>
      <c r="K352" s="204"/>
      <c r="L352" s="204"/>
      <c r="M352" s="205">
        <f>L352*K352</f>
        <v>0</v>
      </c>
      <c r="N352" s="206"/>
    </row>
    <row r="353" spans="2:14" ht="12.75">
      <c r="B353" s="200" t="s">
        <v>752</v>
      </c>
      <c r="C353" s="207"/>
      <c r="D353" s="207"/>
      <c r="E353" s="207"/>
      <c r="F353" s="207"/>
      <c r="G353" s="207"/>
      <c r="H353" s="207"/>
      <c r="I353" s="208"/>
      <c r="J353" s="203"/>
      <c r="K353" s="204"/>
      <c r="L353" s="204"/>
      <c r="M353" s="205">
        <f>L353*K353</f>
        <v>0</v>
      </c>
      <c r="N353" s="206"/>
    </row>
    <row r="354" spans="2:14" ht="12.75">
      <c r="B354" s="209"/>
      <c r="C354" s="210" t="s">
        <v>263</v>
      </c>
      <c r="D354" s="211"/>
      <c r="E354" s="211"/>
      <c r="F354" s="211"/>
      <c r="G354" s="211"/>
      <c r="H354" s="211"/>
      <c r="I354" s="212"/>
      <c r="J354" s="213"/>
      <c r="K354" s="213"/>
      <c r="L354" s="213"/>
      <c r="M354" s="214">
        <f>SUM(M349:M353)</f>
        <v>0</v>
      </c>
      <c r="N354" s="215">
        <f>IF($M$356=0,0,M354/$M$356)</f>
        <v>0</v>
      </c>
    </row>
    <row r="356" spans="2:14" ht="12.75">
      <c r="B356" s="221"/>
      <c r="C356" s="195" t="s">
        <v>310</v>
      </c>
      <c r="D356" s="196"/>
      <c r="E356" s="196"/>
      <c r="F356" s="196"/>
      <c r="G356" s="196"/>
      <c r="H356" s="196"/>
      <c r="I356" s="197"/>
      <c r="J356" s="198"/>
      <c r="K356" s="198"/>
      <c r="L356" s="198"/>
      <c r="M356" s="222">
        <f>SUM(M18:M355)/2</f>
        <v>0</v>
      </c>
      <c r="N356" s="199"/>
    </row>
    <row r="357" spans="2:14" ht="12.75">
      <c r="B357" s="200"/>
      <c r="C357" s="201" t="s">
        <v>84</v>
      </c>
      <c r="D357" s="201"/>
      <c r="E357" s="201"/>
      <c r="F357" s="201"/>
      <c r="G357" s="201"/>
      <c r="H357" s="201"/>
      <c r="I357" s="202"/>
      <c r="J357" s="216"/>
      <c r="K357" s="216"/>
      <c r="L357" s="216"/>
      <c r="M357" s="223"/>
      <c r="N357" s="206"/>
    </row>
    <row r="358" spans="2:14" ht="12.75">
      <c r="B358" s="209"/>
      <c r="C358" s="210" t="s">
        <v>311</v>
      </c>
      <c r="D358" s="211"/>
      <c r="E358" s="211"/>
      <c r="F358" s="211"/>
      <c r="G358" s="211"/>
      <c r="H358" s="211"/>
      <c r="I358" s="212"/>
      <c r="J358" s="213"/>
      <c r="K358" s="213"/>
      <c r="L358" s="213"/>
      <c r="M358" s="214">
        <f>M356*(1+M357)</f>
        <v>0</v>
      </c>
      <c r="N358" s="224"/>
    </row>
    <row r="360" spans="2:14" s="87" customFormat="1" ht="12.75">
      <c r="B360" s="216"/>
      <c r="C360" s="201"/>
      <c r="I360" s="225"/>
      <c r="N360" s="226"/>
    </row>
    <row r="361" spans="9:14" s="87" customFormat="1" ht="12.75">
      <c r="I361" s="225"/>
      <c r="J361" s="227" t="s">
        <v>245</v>
      </c>
      <c r="K361" s="228"/>
      <c r="L361" s="228"/>
      <c r="M361" s="228"/>
      <c r="N361" s="226"/>
    </row>
    <row r="362" spans="9:14" s="87" customFormat="1" ht="12.75">
      <c r="I362" s="225"/>
      <c r="J362" s="229" t="s">
        <v>111</v>
      </c>
      <c r="K362" s="91">
        <f>IF(FRE!$B$22="","",FRE!$B$22)</f>
      </c>
      <c r="L362" s="91"/>
      <c r="M362" s="91"/>
      <c r="N362" s="226"/>
    </row>
    <row r="363" spans="9:14" s="87" customFormat="1" ht="12.75">
      <c r="I363" s="225"/>
      <c r="J363" s="229" t="s">
        <v>112</v>
      </c>
      <c r="K363" s="99">
        <f>IF(FRE!$J$22="","",FRE!$J$22)</f>
      </c>
      <c r="L363" s="99"/>
      <c r="M363" s="99"/>
      <c r="N363" s="226"/>
    </row>
    <row r="364" spans="9:14" s="87" customFormat="1" ht="12.75">
      <c r="I364" s="225"/>
      <c r="J364" s="229" t="s">
        <v>249</v>
      </c>
      <c r="K364" s="99">
        <f>IF(FRE!$G$22="","",FRE!$G$22)</f>
      </c>
      <c r="L364" s="99"/>
      <c r="M364" s="99"/>
      <c r="N364" s="226"/>
    </row>
    <row r="365" spans="9:14" s="87" customFormat="1" ht="12.75">
      <c r="I365" s="225"/>
      <c r="J365" s="226"/>
      <c r="K365" s="226"/>
      <c r="L365" s="226"/>
      <c r="M365" s="226"/>
      <c r="N365" s="226"/>
    </row>
    <row r="366" spans="9:14" s="87" customFormat="1" ht="12.75">
      <c r="I366" s="225"/>
      <c r="J366" s="226"/>
      <c r="K366" s="226"/>
      <c r="L366" s="226"/>
      <c r="M366" s="226"/>
      <c r="N366" s="226"/>
    </row>
  </sheetData>
  <sheetProtection sheet="1"/>
  <mergeCells count="52">
    <mergeCell ref="C26:H26"/>
    <mergeCell ref="C27:H27"/>
    <mergeCell ref="C28:H28"/>
    <mergeCell ref="C40:H40"/>
    <mergeCell ref="C41:H41"/>
    <mergeCell ref="C49:H49"/>
    <mergeCell ref="C50:H50"/>
    <mergeCell ref="C56:H56"/>
    <mergeCell ref="C57:H57"/>
    <mergeCell ref="C58:H58"/>
    <mergeCell ref="C69:H69"/>
    <mergeCell ref="C77:H77"/>
    <mergeCell ref="C88:H88"/>
    <mergeCell ref="C98:H98"/>
    <mergeCell ref="C107:H107"/>
    <mergeCell ref="C115:H115"/>
    <mergeCell ref="C123:H123"/>
    <mergeCell ref="C134:H134"/>
    <mergeCell ref="C139:H139"/>
    <mergeCell ref="C140:H140"/>
    <mergeCell ref="C151:H151"/>
    <mergeCell ref="C161:H161"/>
    <mergeCell ref="C169:H169"/>
    <mergeCell ref="C176:H176"/>
    <mergeCell ref="C193:H193"/>
    <mergeCell ref="C202:H202"/>
    <mergeCell ref="C212:H212"/>
    <mergeCell ref="C219:H219"/>
    <mergeCell ref="C225:H225"/>
    <mergeCell ref="C231:H231"/>
    <mergeCell ref="C259:H259"/>
    <mergeCell ref="C260:H260"/>
    <mergeCell ref="C280:H280"/>
    <mergeCell ref="C281:H281"/>
    <mergeCell ref="C289:H289"/>
    <mergeCell ref="C290:H290"/>
    <mergeCell ref="C297:H297"/>
    <mergeCell ref="C298:H298"/>
    <mergeCell ref="C305:H305"/>
    <mergeCell ref="C314:H314"/>
    <mergeCell ref="C323:H323"/>
    <mergeCell ref="C324:H324"/>
    <mergeCell ref="C330:H330"/>
    <mergeCell ref="C331:H331"/>
    <mergeCell ref="C344:H344"/>
    <mergeCell ref="C345:H345"/>
    <mergeCell ref="C346:H346"/>
    <mergeCell ref="C352:H352"/>
    <mergeCell ref="C353:H353"/>
    <mergeCell ref="K362:M362"/>
    <mergeCell ref="K363:M363"/>
    <mergeCell ref="K364:M364"/>
  </mergeCells>
  <conditionalFormatting sqref="A360:A366 B361:C366 D360:H366 J360:M360 O360:IV366">
    <cfRule type="expression" priority="1" dxfId="0" stopIfTrue="1">
      <formula>$D$4=$A$4</formula>
    </cfRule>
  </conditionalFormatting>
  <printOptions/>
  <pageMargins left="0.5118055555555555" right="0.5118055555555555" top="0.7875" bottom="0.7875" header="0.5118055555555555" footer="0.31527777777777777"/>
  <pageSetup fitToHeight="0" fitToWidth="1" horizontalDpi="300" verticalDpi="300" orientation="portrait" paperSize="9"/>
  <headerFooter alignWithMargins="0">
    <oddFooter>&amp;C&amp;8Página &amp;P de &amp;N</oddFooter>
  </headerFooter>
  <rowBreaks count="4" manualBreakCount="4">
    <brk id="88" max="255" man="1"/>
    <brk id="169" max="255" man="1"/>
    <brk id="251" max="255" man="1"/>
    <brk id="3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="112" zoomScaleNormal="112" workbookViewId="0" topLeftCell="A1">
      <selection activeCell="C30" sqref="C30"/>
    </sheetView>
  </sheetViews>
  <sheetFormatPr defaultColWidth="9.140625" defaultRowHeight="15"/>
  <cols>
    <col min="1" max="1" width="1.1484375" style="233" customWidth="1"/>
    <col min="2" max="16384" width="9.140625" style="233" customWidth="1"/>
  </cols>
  <sheetData>
    <row r="1" spans="1:14" ht="12.75">
      <c r="A1" s="234" t="s">
        <v>0</v>
      </c>
      <c r="B1" s="235"/>
      <c r="I1" s="236"/>
      <c r="J1" s="235"/>
      <c r="K1" s="235"/>
      <c r="L1" s="235"/>
      <c r="M1" s="235"/>
      <c r="N1" s="235"/>
    </row>
    <row r="2" spans="1:14" ht="12.75">
      <c r="A2" s="234" t="s">
        <v>754</v>
      </c>
      <c r="B2" s="235"/>
      <c r="E2" s="192" t="s">
        <v>755</v>
      </c>
      <c r="I2" s="236"/>
      <c r="J2" s="235"/>
      <c r="K2" s="235"/>
      <c r="L2" s="235"/>
      <c r="M2" s="235"/>
      <c r="N2" s="235"/>
    </row>
    <row r="3" spans="1:14" ht="7.5" customHeight="1">
      <c r="A3" s="234" t="s">
        <v>756</v>
      </c>
      <c r="B3" s="235"/>
      <c r="I3" s="236"/>
      <c r="J3" s="235"/>
      <c r="K3" s="235"/>
      <c r="L3" s="235"/>
      <c r="M3" s="235"/>
      <c r="N3" s="235"/>
    </row>
    <row r="4" spans="1:14" ht="12.75">
      <c r="A4" s="234" t="s">
        <v>118</v>
      </c>
      <c r="B4" s="235"/>
      <c r="E4" s="30" t="str">
        <f>FRE!$C$4</f>
        <v>Programa:</v>
      </c>
      <c r="F4" s="102" t="str">
        <f>FRE!$D$4</f>
        <v>(escolha)</v>
      </c>
      <c r="I4" s="236"/>
      <c r="J4" s="235"/>
      <c r="K4" s="235"/>
      <c r="L4" s="235"/>
      <c r="M4" s="235"/>
      <c r="N4" s="235"/>
    </row>
    <row r="5" spans="1:14" ht="12.75">
      <c r="A5" s="234" t="s">
        <v>119</v>
      </c>
      <c r="B5" s="235"/>
      <c r="I5" s="236"/>
      <c r="J5" s="235"/>
      <c r="K5" s="235"/>
      <c r="L5" s="235"/>
      <c r="M5" s="235"/>
      <c r="N5" s="235"/>
    </row>
    <row r="6" spans="2:14" ht="12.75">
      <c r="B6" s="235"/>
      <c r="I6" s="236"/>
      <c r="J6" s="235"/>
      <c r="K6" s="235"/>
      <c r="L6" s="235"/>
      <c r="M6" s="235"/>
      <c r="N6" s="235"/>
    </row>
    <row r="7" spans="2:14" ht="12.75">
      <c r="B7" s="235"/>
      <c r="I7" s="236"/>
      <c r="J7" s="235"/>
      <c r="K7" s="235"/>
      <c r="L7" s="235"/>
      <c r="M7" s="235"/>
      <c r="N7" s="235"/>
    </row>
    <row r="8" spans="2:14" ht="12.75">
      <c r="B8" s="235"/>
      <c r="I8" s="236"/>
      <c r="J8" s="235"/>
      <c r="K8" s="235"/>
      <c r="L8" s="235"/>
      <c r="M8" s="235"/>
      <c r="N8" s="235"/>
    </row>
    <row r="9" spans="2:14" ht="12.75">
      <c r="B9" s="235"/>
      <c r="I9" s="236"/>
      <c r="J9" s="235"/>
      <c r="K9" s="235"/>
      <c r="L9" s="235"/>
      <c r="M9" s="235"/>
      <c r="N9" s="235"/>
    </row>
    <row r="10" spans="2:14" ht="12.75">
      <c r="B10" s="235"/>
      <c r="I10" s="236"/>
      <c r="J10" s="235"/>
      <c r="K10" s="235"/>
      <c r="L10" s="235"/>
      <c r="M10" s="235"/>
      <c r="N10" s="235"/>
    </row>
    <row r="11" spans="2:14" ht="12.75">
      <c r="B11" s="235"/>
      <c r="I11" s="236"/>
      <c r="J11" s="235"/>
      <c r="K11" s="235"/>
      <c r="L11" s="235"/>
      <c r="M11" s="235"/>
      <c r="N11" s="235"/>
    </row>
    <row r="12" spans="2:14" ht="12.75">
      <c r="B12" s="235"/>
      <c r="I12" s="236"/>
      <c r="J12" s="235"/>
      <c r="K12" s="235"/>
      <c r="L12" s="235"/>
      <c r="M12" s="235"/>
      <c r="N12" s="235"/>
    </row>
    <row r="13" spans="2:14" ht="12.75">
      <c r="B13" s="235"/>
      <c r="I13" s="236"/>
      <c r="J13" s="235"/>
      <c r="K13" s="235"/>
      <c r="L13" s="235"/>
      <c r="M13" s="235"/>
      <c r="N13" s="235"/>
    </row>
    <row r="14" spans="2:14" ht="12.75">
      <c r="B14" s="235"/>
      <c r="I14" s="236"/>
      <c r="J14" s="235"/>
      <c r="K14" s="235"/>
      <c r="L14" s="235"/>
      <c r="M14" s="235"/>
      <c r="N14" s="235"/>
    </row>
    <row r="15" spans="2:14" ht="12.75">
      <c r="B15" s="235"/>
      <c r="I15" s="236"/>
      <c r="J15" s="235"/>
      <c r="K15" s="235"/>
      <c r="L15" s="235"/>
      <c r="M15" s="235"/>
      <c r="N15" s="235"/>
    </row>
    <row r="16" spans="2:14" ht="12.75">
      <c r="B16" s="235"/>
      <c r="I16" s="236"/>
      <c r="J16" s="235"/>
      <c r="K16" s="235"/>
      <c r="L16" s="235"/>
      <c r="M16" s="235"/>
      <c r="N16" s="235"/>
    </row>
    <row r="17" spans="2:15" ht="18" customHeight="1">
      <c r="B17" s="237"/>
      <c r="C17" s="238" t="s">
        <v>757</v>
      </c>
      <c r="D17" s="239" t="s">
        <v>0</v>
      </c>
      <c r="E17" s="239"/>
      <c r="F17" s="240"/>
      <c r="G17" s="240"/>
      <c r="H17" s="238" t="s">
        <v>758</v>
      </c>
      <c r="I17" s="241"/>
      <c r="J17" s="240"/>
      <c r="K17" s="240"/>
      <c r="L17" s="240"/>
      <c r="M17" s="238" t="s">
        <v>759</v>
      </c>
      <c r="N17" s="241"/>
      <c r="O17" s="242"/>
    </row>
    <row r="19" spans="2:15" ht="15" customHeight="1">
      <c r="B19" s="243" t="s">
        <v>760</v>
      </c>
      <c r="C19" s="243"/>
      <c r="D19" s="244" t="str">
        <f>FRE!B105</f>
        <v>Edificações</v>
      </c>
      <c r="E19" s="245"/>
      <c r="F19" s="245"/>
      <c r="G19" s="245"/>
      <c r="H19" s="245"/>
      <c r="I19" s="245"/>
      <c r="J19" s="246">
        <f>FRE!K106</f>
        <v>0</v>
      </c>
      <c r="K19" s="246"/>
      <c r="L19" s="247">
        <f>IF(SUM($J$19:$K$21)=0,0,J19/SUM($J$19:$K$21))</f>
        <v>0</v>
      </c>
      <c r="M19" s="245"/>
      <c r="N19" s="245"/>
      <c r="O19" s="248"/>
    </row>
    <row r="20" spans="2:15" ht="15" customHeight="1">
      <c r="B20" s="243"/>
      <c r="C20" s="243"/>
      <c r="D20" s="249" t="str">
        <f>FRE!B108</f>
        <v>Infraestrutura e urbanização</v>
      </c>
      <c r="E20" s="250"/>
      <c r="F20" s="250"/>
      <c r="G20" s="250"/>
      <c r="H20" s="250"/>
      <c r="I20" s="250"/>
      <c r="J20" s="251">
        <f>IF(FRE!$K$108="não",0,FRE!K109)</f>
        <v>0</v>
      </c>
      <c r="K20" s="251"/>
      <c r="L20" s="252">
        <f>IF(SUM($J$19:$K$21)=0,0,J20/SUM($J$19:$K$21))</f>
        <v>0</v>
      </c>
      <c r="M20" s="250"/>
      <c r="N20" s="250"/>
      <c r="O20" s="253"/>
    </row>
    <row r="21" spans="2:15" ht="15" customHeight="1">
      <c r="B21" s="243"/>
      <c r="C21" s="243"/>
      <c r="D21" s="249" t="str">
        <f>FRE!B111</f>
        <v>Equipamentos comunitários</v>
      </c>
      <c r="E21" s="250"/>
      <c r="F21" s="250"/>
      <c r="G21" s="250"/>
      <c r="H21" s="250"/>
      <c r="I21" s="250"/>
      <c r="J21" s="251">
        <f>IF(FRE!$D$4=FRE!$A$5,FRE!K112,0)</f>
        <v>0</v>
      </c>
      <c r="K21" s="251"/>
      <c r="L21" s="252">
        <f>IF(SUM($J$19:$K$21)=0,0,J21/SUM($J$19:$K$21))</f>
        <v>0</v>
      </c>
      <c r="M21" s="250"/>
      <c r="N21" s="250"/>
      <c r="O21" s="253"/>
    </row>
    <row r="22" spans="2:15" ht="15" customHeight="1">
      <c r="B22" s="243"/>
      <c r="C22" s="243"/>
      <c r="D22" s="254"/>
      <c r="E22" s="250"/>
      <c r="F22" s="250"/>
      <c r="G22" s="250"/>
      <c r="H22" s="251"/>
      <c r="I22" s="251"/>
      <c r="J22" s="255"/>
      <c r="K22" s="250"/>
      <c r="L22" s="256"/>
      <c r="M22" s="250"/>
      <c r="N22" s="250"/>
      <c r="O22" s="253"/>
    </row>
    <row r="23" spans="2:15" ht="15" customHeight="1">
      <c r="B23" s="243"/>
      <c r="C23" s="243"/>
      <c r="D23" s="257" t="s">
        <v>761</v>
      </c>
      <c r="E23" s="250"/>
      <c r="F23" s="250"/>
      <c r="G23" s="250"/>
      <c r="H23" s="250"/>
      <c r="I23" s="250"/>
      <c r="J23" s="251">
        <f>SUM(J24:K26)</f>
        <v>0</v>
      </c>
      <c r="K23" s="251"/>
      <c r="L23" s="252">
        <f>IF($J$23=0,0,J23/$J$23)</f>
        <v>0</v>
      </c>
      <c r="M23" s="250"/>
      <c r="N23" s="250"/>
      <c r="O23" s="253"/>
    </row>
    <row r="24" spans="2:15" ht="15" customHeight="1">
      <c r="B24" s="243"/>
      <c r="C24" s="243"/>
      <c r="D24" s="249">
        <f>IF(FRE!B128="","",FRE!B128)</f>
      </c>
      <c r="E24" s="250"/>
      <c r="F24" s="250"/>
      <c r="G24" s="250"/>
      <c r="H24" s="250"/>
      <c r="I24" s="250"/>
      <c r="J24" s="251">
        <f>FRE!F128</f>
        <v>0</v>
      </c>
      <c r="K24" s="251"/>
      <c r="L24" s="252">
        <f>IF($J$23=0,0,J24/$J$23)</f>
        <v>0</v>
      </c>
      <c r="M24" s="250"/>
      <c r="N24" s="250"/>
      <c r="O24" s="253"/>
    </row>
    <row r="25" spans="2:15" ht="15" customHeight="1">
      <c r="B25" s="243"/>
      <c r="C25" s="243"/>
      <c r="D25" s="249">
        <f>IF(FRE!B129="","",FRE!B129)</f>
      </c>
      <c r="E25" s="250"/>
      <c r="F25" s="250"/>
      <c r="G25" s="250"/>
      <c r="H25" s="250"/>
      <c r="I25" s="250"/>
      <c r="J25" s="251">
        <f>FRE!F129</f>
        <v>0</v>
      </c>
      <c r="K25" s="251"/>
      <c r="L25" s="252">
        <f>IF($J$23=0,0,J25/$J$23)</f>
        <v>0</v>
      </c>
      <c r="M25" s="250"/>
      <c r="N25" s="250"/>
      <c r="O25" s="253"/>
    </row>
    <row r="26" spans="2:15" ht="15" customHeight="1">
      <c r="B26" s="243"/>
      <c r="C26" s="243"/>
      <c r="D26" s="258">
        <f>IF(FRE!B130="","",FRE!B130)</f>
      </c>
      <c r="E26" s="259"/>
      <c r="F26" s="259"/>
      <c r="G26" s="259"/>
      <c r="H26" s="259"/>
      <c r="I26" s="259"/>
      <c r="J26" s="260">
        <f>FRE!F130</f>
        <v>0</v>
      </c>
      <c r="K26" s="260"/>
      <c r="L26" s="261">
        <f>IF($J$23=0,0,J26/$J$23)</f>
        <v>0</v>
      </c>
      <c r="M26" s="259"/>
      <c r="N26" s="259"/>
      <c r="O26" s="262"/>
    </row>
    <row r="27" spans="2:8" s="263" customFormat="1" ht="12.75">
      <c r="B27" s="264" t="str">
        <f>FRE!K108</f>
        <v>(escolha)</v>
      </c>
      <c r="C27" s="264" t="str">
        <f>FRE!D4</f>
        <v>(escolha)</v>
      </c>
      <c r="D27" s="264" t="str">
        <f>FRE!A5</f>
        <v>MCMV - Recursos FAR</v>
      </c>
      <c r="E27" s="264" t="str">
        <f>FRE!A6</f>
        <v>MCMV Entidades - Recursos FDS</v>
      </c>
      <c r="F27" s="264"/>
      <c r="G27" s="264"/>
      <c r="H27" s="264"/>
    </row>
    <row r="28" spans="2:15" ht="24" customHeight="1">
      <c r="B28" s="265" t="s">
        <v>762</v>
      </c>
      <c r="C28" s="265" t="str">
        <f>D19</f>
        <v>Edificações</v>
      </c>
      <c r="D28" s="265"/>
      <c r="E28" s="265" t="str">
        <f>D20</f>
        <v>Infraestrutura e urbanização</v>
      </c>
      <c r="F28" s="265"/>
      <c r="G28" s="265" t="str">
        <f>D21</f>
        <v>Equipamentos comunitários</v>
      </c>
      <c r="H28" s="265"/>
      <c r="I28" s="265" t="s">
        <v>763</v>
      </c>
      <c r="J28" s="265"/>
      <c r="K28" s="265" t="s">
        <v>764</v>
      </c>
      <c r="L28" s="265"/>
      <c r="M28" s="265" t="s">
        <v>765</v>
      </c>
      <c r="N28" s="265" t="s">
        <v>766</v>
      </c>
      <c r="O28" s="265"/>
    </row>
    <row r="29" spans="2:15" ht="12.75">
      <c r="B29" s="265"/>
      <c r="C29" s="265" t="s">
        <v>767</v>
      </c>
      <c r="D29" s="265" t="s">
        <v>128</v>
      </c>
      <c r="E29" s="265" t="s">
        <v>767</v>
      </c>
      <c r="F29" s="265" t="s">
        <v>128</v>
      </c>
      <c r="G29" s="265" t="s">
        <v>767</v>
      </c>
      <c r="H29" s="265" t="s">
        <v>128</v>
      </c>
      <c r="I29" s="265" t="s">
        <v>767</v>
      </c>
      <c r="J29" s="265" t="s">
        <v>128</v>
      </c>
      <c r="K29" s="265" t="s">
        <v>768</v>
      </c>
      <c r="L29" s="265" t="s">
        <v>128</v>
      </c>
      <c r="M29" s="265"/>
      <c r="N29" s="265" t="s">
        <v>767</v>
      </c>
      <c r="O29" s="265" t="s">
        <v>128</v>
      </c>
    </row>
    <row r="30" spans="2:15" ht="12.75">
      <c r="B30" s="266" t="s">
        <v>769</v>
      </c>
      <c r="C30" s="267"/>
      <c r="D30" s="268">
        <f>SUM(C$30:C30)</f>
        <v>0</v>
      </c>
      <c r="E30" s="269"/>
      <c r="F30" s="270">
        <f>SUM(E$30:E30)</f>
        <v>0</v>
      </c>
      <c r="G30" s="269"/>
      <c r="H30" s="270">
        <f>SUM(G$30:G30)</f>
        <v>0</v>
      </c>
      <c r="I30" s="271">
        <f>IF(SUM($J$19:$K$21)=0,0,(C30*$J$19+E30*$J$20+G30*$J$21)/SUM($J$19:$K$21))</f>
        <v>0</v>
      </c>
      <c r="J30" s="270">
        <f>SUM(I$30:I30)</f>
        <v>0</v>
      </c>
      <c r="K30" s="272"/>
      <c r="L30" s="270">
        <f>IF(COUNTA($K$30:$K$78)=0,0,COUNTA($K$30:K30)/COUNTA($K$30:$K$78))</f>
        <v>0</v>
      </c>
      <c r="M30" s="270">
        <f>IF(L30&gt;=100%,J30,IF(J30&gt;95%,95%,J30))</f>
        <v>0</v>
      </c>
      <c r="N30" s="269"/>
      <c r="O30" s="270">
        <f>SUM(N$30:N30)</f>
        <v>0</v>
      </c>
    </row>
    <row r="31" spans="2:15" ht="12.75">
      <c r="B31" s="273">
        <v>1</v>
      </c>
      <c r="C31" s="267"/>
      <c r="D31" s="268">
        <f>SUM(C$30:C31)</f>
        <v>0</v>
      </c>
      <c r="E31" s="269"/>
      <c r="F31" s="270">
        <f>SUM(E$30:E31)</f>
        <v>0</v>
      </c>
      <c r="G31" s="269"/>
      <c r="H31" s="270">
        <f>SUM(G$30:G31)</f>
        <v>0</v>
      </c>
      <c r="I31" s="271">
        <f aca="true" t="shared" si="0" ref="I31:I78">IF(SUM($J$19:$K$21)=0,0,(C31*$J$19+E31*$J$20+G31*$J$21)/SUM($J$19:$K$21))</f>
        <v>0</v>
      </c>
      <c r="J31" s="270">
        <f>SUM(I$30:I31)</f>
        <v>0</v>
      </c>
      <c r="K31" s="272"/>
      <c r="L31" s="270">
        <f>IF(COUNTA($K$30:$K$78)=0,0,COUNTA($K$30:K31)/COUNTA($K$30:$K$78))</f>
        <v>0</v>
      </c>
      <c r="M31" s="270">
        <f aca="true" t="shared" si="1" ref="M31:M78">IF(L31&gt;=100%,J31,IF(J31&gt;95%,95%,J31))</f>
        <v>0</v>
      </c>
      <c r="N31" s="269"/>
      <c r="O31" s="270">
        <f>SUM(N$30:N31)</f>
        <v>0</v>
      </c>
    </row>
    <row r="32" spans="2:15" ht="12.75">
      <c r="B32" s="273">
        <v>2</v>
      </c>
      <c r="C32" s="267"/>
      <c r="D32" s="268">
        <f>SUM(C$30:C32)</f>
        <v>0</v>
      </c>
      <c r="E32" s="269"/>
      <c r="F32" s="270">
        <f>SUM(E$30:E32)</f>
        <v>0</v>
      </c>
      <c r="G32" s="269"/>
      <c r="H32" s="270">
        <f>SUM(G$30:G32)</f>
        <v>0</v>
      </c>
      <c r="I32" s="271">
        <f t="shared" si="0"/>
        <v>0</v>
      </c>
      <c r="J32" s="270">
        <f>SUM(I$30:I32)</f>
        <v>0</v>
      </c>
      <c r="K32" s="272"/>
      <c r="L32" s="270">
        <f>IF(COUNTA($K$30:$K$78)=0,0,COUNTA($K$30:K32)/COUNTA($K$30:$K$78))</f>
        <v>0</v>
      </c>
      <c r="M32" s="270">
        <f t="shared" si="1"/>
        <v>0</v>
      </c>
      <c r="N32" s="269"/>
      <c r="O32" s="270">
        <f>SUM(N$30:N32)</f>
        <v>0</v>
      </c>
    </row>
    <row r="33" spans="2:15" ht="12.75">
      <c r="B33" s="273">
        <v>3</v>
      </c>
      <c r="C33" s="267"/>
      <c r="D33" s="268">
        <f>SUM(C$30:C33)</f>
        <v>0</v>
      </c>
      <c r="E33" s="269"/>
      <c r="F33" s="270">
        <f>SUM(E$30:E33)</f>
        <v>0</v>
      </c>
      <c r="G33" s="269"/>
      <c r="H33" s="270">
        <f>SUM(G$30:G33)</f>
        <v>0</v>
      </c>
      <c r="I33" s="271">
        <f t="shared" si="0"/>
        <v>0</v>
      </c>
      <c r="J33" s="270">
        <f>SUM(I$30:I33)</f>
        <v>0</v>
      </c>
      <c r="K33" s="272"/>
      <c r="L33" s="270">
        <f>IF(COUNTA($K$30:$K$78)=0,0,COUNTA($K$30:K33)/COUNTA($K$30:$K$78))</f>
        <v>0</v>
      </c>
      <c r="M33" s="270">
        <f t="shared" si="1"/>
        <v>0</v>
      </c>
      <c r="N33" s="269"/>
      <c r="O33" s="270">
        <f>SUM(N$30:N33)</f>
        <v>0</v>
      </c>
    </row>
    <row r="34" spans="2:15" ht="12.75">
      <c r="B34" s="273">
        <v>4</v>
      </c>
      <c r="C34" s="267"/>
      <c r="D34" s="268">
        <f>SUM(C$30:C34)</f>
        <v>0</v>
      </c>
      <c r="E34" s="269"/>
      <c r="F34" s="270">
        <f>SUM(E$30:E34)</f>
        <v>0</v>
      </c>
      <c r="G34" s="269"/>
      <c r="H34" s="270">
        <f>SUM(G$30:G34)</f>
        <v>0</v>
      </c>
      <c r="I34" s="271">
        <f t="shared" si="0"/>
        <v>0</v>
      </c>
      <c r="J34" s="270">
        <f>SUM(I$30:I34)</f>
        <v>0</v>
      </c>
      <c r="K34" s="272"/>
      <c r="L34" s="270">
        <f>IF(COUNTA($K$30:$K$78)=0,0,COUNTA($K$30:K34)/COUNTA($K$30:$K$78))</f>
        <v>0</v>
      </c>
      <c r="M34" s="270">
        <f t="shared" si="1"/>
        <v>0</v>
      </c>
      <c r="N34" s="269"/>
      <c r="O34" s="270">
        <f>SUM(N$30:N34)</f>
        <v>0</v>
      </c>
    </row>
    <row r="35" spans="2:15" ht="12.75">
      <c r="B35" s="273">
        <v>5</v>
      </c>
      <c r="C35" s="267"/>
      <c r="D35" s="268">
        <f>SUM(C$30:C35)</f>
        <v>0</v>
      </c>
      <c r="E35" s="269"/>
      <c r="F35" s="270">
        <f>SUM(E$30:E35)</f>
        <v>0</v>
      </c>
      <c r="G35" s="269"/>
      <c r="H35" s="270">
        <f>SUM(G$30:G35)</f>
        <v>0</v>
      </c>
      <c r="I35" s="271">
        <f t="shared" si="0"/>
        <v>0</v>
      </c>
      <c r="J35" s="270">
        <f>SUM(I$30:I35)</f>
        <v>0</v>
      </c>
      <c r="K35" s="272"/>
      <c r="L35" s="270">
        <f>IF(COUNTA($K$30:$K$78)=0,0,COUNTA($K$30:K35)/COUNTA($K$30:$K$78))</f>
        <v>0</v>
      </c>
      <c r="M35" s="270">
        <f t="shared" si="1"/>
        <v>0</v>
      </c>
      <c r="N35" s="269"/>
      <c r="O35" s="270">
        <f>SUM(N$30:N35)</f>
        <v>0</v>
      </c>
    </row>
    <row r="36" spans="2:15" ht="12.75">
      <c r="B36" s="273">
        <v>6</v>
      </c>
      <c r="C36" s="267"/>
      <c r="D36" s="268">
        <f>SUM(C$30:C36)</f>
        <v>0</v>
      </c>
      <c r="E36" s="269"/>
      <c r="F36" s="270">
        <f>SUM(E$30:E36)</f>
        <v>0</v>
      </c>
      <c r="G36" s="269"/>
      <c r="H36" s="270">
        <f>SUM(G$30:G36)</f>
        <v>0</v>
      </c>
      <c r="I36" s="271">
        <f t="shared" si="0"/>
        <v>0</v>
      </c>
      <c r="J36" s="270">
        <f>SUM(I$30:I36)</f>
        <v>0</v>
      </c>
      <c r="K36" s="272"/>
      <c r="L36" s="270">
        <f>IF(COUNTA($K$30:$K$78)=0,0,COUNTA($K$30:K36)/COUNTA($K$30:$K$78))</f>
        <v>0</v>
      </c>
      <c r="M36" s="270">
        <f t="shared" si="1"/>
        <v>0</v>
      </c>
      <c r="N36" s="269"/>
      <c r="O36" s="270">
        <f>SUM(N$30:N36)</f>
        <v>0</v>
      </c>
    </row>
    <row r="37" spans="2:15" ht="12.75">
      <c r="B37" s="273">
        <v>7</v>
      </c>
      <c r="C37" s="267"/>
      <c r="D37" s="268">
        <f>SUM(C$30:C37)</f>
        <v>0</v>
      </c>
      <c r="E37" s="269"/>
      <c r="F37" s="270">
        <f>SUM(E$30:E37)</f>
        <v>0</v>
      </c>
      <c r="G37" s="269"/>
      <c r="H37" s="270">
        <f>SUM(G$30:G37)</f>
        <v>0</v>
      </c>
      <c r="I37" s="271">
        <f t="shared" si="0"/>
        <v>0</v>
      </c>
      <c r="J37" s="270">
        <f>SUM(I$30:I37)</f>
        <v>0</v>
      </c>
      <c r="K37" s="272"/>
      <c r="L37" s="270">
        <f>IF(COUNTA($K$30:$K$78)=0,0,COUNTA($K$30:K37)/COUNTA($K$30:$K$78))</f>
        <v>0</v>
      </c>
      <c r="M37" s="270">
        <f t="shared" si="1"/>
        <v>0</v>
      </c>
      <c r="N37" s="269"/>
      <c r="O37" s="270">
        <f>SUM(N$30:N37)</f>
        <v>0</v>
      </c>
    </row>
    <row r="38" spans="2:15" ht="12.75">
      <c r="B38" s="273">
        <v>8</v>
      </c>
      <c r="C38" s="267"/>
      <c r="D38" s="268">
        <f>SUM(C$30:C38)</f>
        <v>0</v>
      </c>
      <c r="E38" s="269"/>
      <c r="F38" s="270">
        <f>SUM(E$30:E38)</f>
        <v>0</v>
      </c>
      <c r="G38" s="269"/>
      <c r="H38" s="270">
        <f>SUM(G$30:G38)</f>
        <v>0</v>
      </c>
      <c r="I38" s="271">
        <f t="shared" si="0"/>
        <v>0</v>
      </c>
      <c r="J38" s="270">
        <f>SUM(I$30:I38)</f>
        <v>0</v>
      </c>
      <c r="K38" s="272"/>
      <c r="L38" s="270">
        <f>IF(COUNTA($K$30:$K$78)=0,0,COUNTA($K$30:K38)/COUNTA($K$30:$K$78))</f>
        <v>0</v>
      </c>
      <c r="M38" s="270">
        <f t="shared" si="1"/>
        <v>0</v>
      </c>
      <c r="N38" s="269"/>
      <c r="O38" s="270">
        <f>SUM(N$30:N38)</f>
        <v>0</v>
      </c>
    </row>
    <row r="39" spans="2:15" ht="12.75">
      <c r="B39" s="273">
        <v>9</v>
      </c>
      <c r="C39" s="267"/>
      <c r="D39" s="268">
        <f>SUM(C$30:C39)</f>
        <v>0</v>
      </c>
      <c r="E39" s="269"/>
      <c r="F39" s="270">
        <f>SUM(E$30:E39)</f>
        <v>0</v>
      </c>
      <c r="G39" s="269"/>
      <c r="H39" s="270">
        <f>SUM(G$30:G39)</f>
        <v>0</v>
      </c>
      <c r="I39" s="271">
        <f t="shared" si="0"/>
        <v>0</v>
      </c>
      <c r="J39" s="270">
        <f>SUM(I$30:I39)</f>
        <v>0</v>
      </c>
      <c r="K39" s="272"/>
      <c r="L39" s="270">
        <f>IF(COUNTA($K$30:$K$78)=0,0,COUNTA($K$30:K39)/COUNTA($K$30:$K$78))</f>
        <v>0</v>
      </c>
      <c r="M39" s="270">
        <f t="shared" si="1"/>
        <v>0</v>
      </c>
      <c r="N39" s="269"/>
      <c r="O39" s="270">
        <f>SUM(N$30:N39)</f>
        <v>0</v>
      </c>
    </row>
    <row r="40" spans="2:15" ht="12.75">
      <c r="B40" s="273">
        <v>10</v>
      </c>
      <c r="C40" s="267"/>
      <c r="D40" s="268">
        <f>SUM(C$30:C40)</f>
        <v>0</v>
      </c>
      <c r="E40" s="269"/>
      <c r="F40" s="270">
        <f>SUM(E$30:E40)</f>
        <v>0</v>
      </c>
      <c r="G40" s="269"/>
      <c r="H40" s="270">
        <f>SUM(G$30:G40)</f>
        <v>0</v>
      </c>
      <c r="I40" s="271">
        <f t="shared" si="0"/>
        <v>0</v>
      </c>
      <c r="J40" s="270">
        <f>SUM(I$30:I40)</f>
        <v>0</v>
      </c>
      <c r="K40" s="272"/>
      <c r="L40" s="270">
        <f>IF(COUNTA($K$30:$K$78)=0,0,COUNTA($K$30:K40)/COUNTA($K$30:$K$78))</f>
        <v>0</v>
      </c>
      <c r="M40" s="270">
        <f t="shared" si="1"/>
        <v>0</v>
      </c>
      <c r="N40" s="269"/>
      <c r="O40" s="270">
        <f>SUM(N$30:N40)</f>
        <v>0</v>
      </c>
    </row>
    <row r="41" spans="2:15" ht="12.75">
      <c r="B41" s="273">
        <v>11</v>
      </c>
      <c r="C41" s="267"/>
      <c r="D41" s="268">
        <f>SUM(C$30:C41)</f>
        <v>0</v>
      </c>
      <c r="E41" s="269"/>
      <c r="F41" s="270">
        <f>SUM(E$30:E41)</f>
        <v>0</v>
      </c>
      <c r="G41" s="269"/>
      <c r="H41" s="270">
        <f>SUM(G$30:G41)</f>
        <v>0</v>
      </c>
      <c r="I41" s="271">
        <f t="shared" si="0"/>
        <v>0</v>
      </c>
      <c r="J41" s="270">
        <f>SUM(I$30:I41)</f>
        <v>0</v>
      </c>
      <c r="K41" s="272"/>
      <c r="L41" s="270">
        <f>IF(COUNTA($K$30:$K$78)=0,0,COUNTA($K$30:K41)/COUNTA($K$30:$K$78))</f>
        <v>0</v>
      </c>
      <c r="M41" s="270">
        <f t="shared" si="1"/>
        <v>0</v>
      </c>
      <c r="N41" s="269"/>
      <c r="O41" s="270">
        <f>SUM(N$30:N41)</f>
        <v>0</v>
      </c>
    </row>
    <row r="42" spans="2:15" ht="12.75">
      <c r="B42" s="273">
        <v>12</v>
      </c>
      <c r="C42" s="267"/>
      <c r="D42" s="268">
        <f>SUM(C$30:C42)</f>
        <v>0</v>
      </c>
      <c r="E42" s="269"/>
      <c r="F42" s="270">
        <f>SUM(E$30:E42)</f>
        <v>0</v>
      </c>
      <c r="G42" s="269"/>
      <c r="H42" s="270">
        <f>SUM(G$30:G42)</f>
        <v>0</v>
      </c>
      <c r="I42" s="271">
        <f t="shared" si="0"/>
        <v>0</v>
      </c>
      <c r="J42" s="270">
        <f>SUM(I$30:I42)</f>
        <v>0</v>
      </c>
      <c r="K42" s="272"/>
      <c r="L42" s="270">
        <f>IF(COUNTA($K$30:$K$78)=0,0,COUNTA($K$30:K42)/COUNTA($K$30:$K$78))</f>
        <v>0</v>
      </c>
      <c r="M42" s="270">
        <f t="shared" si="1"/>
        <v>0</v>
      </c>
      <c r="N42" s="269"/>
      <c r="O42" s="270">
        <f>SUM(N$30:N42)</f>
        <v>0</v>
      </c>
    </row>
    <row r="43" spans="2:15" ht="12.75">
      <c r="B43" s="273">
        <v>13</v>
      </c>
      <c r="C43" s="267"/>
      <c r="D43" s="268">
        <f>SUM(C$30:C43)</f>
        <v>0</v>
      </c>
      <c r="E43" s="269"/>
      <c r="F43" s="270">
        <f>SUM(E$30:E43)</f>
        <v>0</v>
      </c>
      <c r="G43" s="269"/>
      <c r="H43" s="270">
        <f>SUM(G$30:G43)</f>
        <v>0</v>
      </c>
      <c r="I43" s="271">
        <f t="shared" si="0"/>
        <v>0</v>
      </c>
      <c r="J43" s="270">
        <f>SUM(I$30:I43)</f>
        <v>0</v>
      </c>
      <c r="K43" s="272"/>
      <c r="L43" s="270">
        <f>IF(COUNTA($K$30:$K$78)=0,0,COUNTA($K$30:K43)/COUNTA($K$30:$K$78))</f>
        <v>0</v>
      </c>
      <c r="M43" s="270">
        <f t="shared" si="1"/>
        <v>0</v>
      </c>
      <c r="N43" s="269"/>
      <c r="O43" s="270">
        <f>SUM(N$30:N43)</f>
        <v>0</v>
      </c>
    </row>
    <row r="44" spans="2:15" ht="12.75">
      <c r="B44" s="273">
        <v>14</v>
      </c>
      <c r="C44" s="267"/>
      <c r="D44" s="268">
        <f>SUM(C$30:C44)</f>
        <v>0</v>
      </c>
      <c r="E44" s="269"/>
      <c r="F44" s="270">
        <f>SUM(E$30:E44)</f>
        <v>0</v>
      </c>
      <c r="G44" s="269"/>
      <c r="H44" s="270">
        <f>SUM(G$30:G44)</f>
        <v>0</v>
      </c>
      <c r="I44" s="271">
        <f t="shared" si="0"/>
        <v>0</v>
      </c>
      <c r="J44" s="270">
        <f>SUM(I$30:I44)</f>
        <v>0</v>
      </c>
      <c r="K44" s="272"/>
      <c r="L44" s="270">
        <f>IF(COUNTA($K$30:$K$78)=0,0,COUNTA($K$30:K44)/COUNTA($K$30:$K$78))</f>
        <v>0</v>
      </c>
      <c r="M44" s="270">
        <f t="shared" si="1"/>
        <v>0</v>
      </c>
      <c r="N44" s="269"/>
      <c r="O44" s="270">
        <f>SUM(N$30:N44)</f>
        <v>0</v>
      </c>
    </row>
    <row r="45" spans="2:15" ht="12.75">
      <c r="B45" s="273">
        <v>15</v>
      </c>
      <c r="C45" s="267"/>
      <c r="D45" s="268">
        <f>SUM(C$30:C45)</f>
        <v>0</v>
      </c>
      <c r="E45" s="269"/>
      <c r="F45" s="270">
        <f>SUM(E$30:E45)</f>
        <v>0</v>
      </c>
      <c r="G45" s="269"/>
      <c r="H45" s="270">
        <f>SUM(G$30:G45)</f>
        <v>0</v>
      </c>
      <c r="I45" s="271">
        <f t="shared" si="0"/>
        <v>0</v>
      </c>
      <c r="J45" s="270">
        <f>SUM(I$30:I45)</f>
        <v>0</v>
      </c>
      <c r="K45" s="272"/>
      <c r="L45" s="270">
        <f>IF(COUNTA($K$30:$K$78)=0,0,COUNTA($K$30:K45)/COUNTA($K$30:$K$78))</f>
        <v>0</v>
      </c>
      <c r="M45" s="270">
        <f t="shared" si="1"/>
        <v>0</v>
      </c>
      <c r="N45" s="269"/>
      <c r="O45" s="270">
        <f>SUM(N$30:N45)</f>
        <v>0</v>
      </c>
    </row>
    <row r="46" spans="2:15" ht="12.75">
      <c r="B46" s="273">
        <v>16</v>
      </c>
      <c r="C46" s="267"/>
      <c r="D46" s="268">
        <f>SUM(C$30:C46)</f>
        <v>0</v>
      </c>
      <c r="E46" s="269"/>
      <c r="F46" s="270">
        <f>SUM(E$30:E46)</f>
        <v>0</v>
      </c>
      <c r="G46" s="269"/>
      <c r="H46" s="270">
        <f>SUM(G$30:G46)</f>
        <v>0</v>
      </c>
      <c r="I46" s="271">
        <f t="shared" si="0"/>
        <v>0</v>
      </c>
      <c r="J46" s="270">
        <f>SUM(I$30:I46)</f>
        <v>0</v>
      </c>
      <c r="K46" s="272"/>
      <c r="L46" s="270">
        <f>IF(COUNTA($K$30:$K$78)=0,0,COUNTA($K$30:K46)/COUNTA($K$30:$K$78))</f>
        <v>0</v>
      </c>
      <c r="M46" s="270">
        <f t="shared" si="1"/>
        <v>0</v>
      </c>
      <c r="N46" s="269"/>
      <c r="O46" s="270">
        <f>SUM(N$30:N46)</f>
        <v>0</v>
      </c>
    </row>
    <row r="47" spans="2:15" ht="12.75">
      <c r="B47" s="273">
        <v>17</v>
      </c>
      <c r="C47" s="267"/>
      <c r="D47" s="268">
        <f>SUM(C$30:C47)</f>
        <v>0</v>
      </c>
      <c r="E47" s="269"/>
      <c r="F47" s="270">
        <f>SUM(E$30:E47)</f>
        <v>0</v>
      </c>
      <c r="G47" s="269"/>
      <c r="H47" s="270">
        <f>SUM(G$30:G47)</f>
        <v>0</v>
      </c>
      <c r="I47" s="271">
        <f t="shared" si="0"/>
        <v>0</v>
      </c>
      <c r="J47" s="270">
        <f>SUM(I$30:I47)</f>
        <v>0</v>
      </c>
      <c r="K47" s="272"/>
      <c r="L47" s="270">
        <f>IF(COUNTA($K$30:$K$78)=0,0,COUNTA($K$30:K47)/COUNTA($K$30:$K$78))</f>
        <v>0</v>
      </c>
      <c r="M47" s="270">
        <f t="shared" si="1"/>
        <v>0</v>
      </c>
      <c r="N47" s="269"/>
      <c r="O47" s="270">
        <f>SUM(N$30:N47)</f>
        <v>0</v>
      </c>
    </row>
    <row r="48" spans="2:15" ht="12.75">
      <c r="B48" s="273">
        <v>18</v>
      </c>
      <c r="C48" s="267"/>
      <c r="D48" s="268">
        <f>SUM(C$30:C48)</f>
        <v>0</v>
      </c>
      <c r="E48" s="269"/>
      <c r="F48" s="270">
        <f>SUM(E$30:E48)</f>
        <v>0</v>
      </c>
      <c r="G48" s="269"/>
      <c r="H48" s="270">
        <f>SUM(G$30:G48)</f>
        <v>0</v>
      </c>
      <c r="I48" s="271">
        <f t="shared" si="0"/>
        <v>0</v>
      </c>
      <c r="J48" s="270">
        <f>SUM(I$30:I48)</f>
        <v>0</v>
      </c>
      <c r="K48" s="272"/>
      <c r="L48" s="270">
        <f>IF(COUNTA($K$30:$K$78)=0,0,COUNTA($K$30:K48)/COUNTA($K$30:$K$78))</f>
        <v>0</v>
      </c>
      <c r="M48" s="270">
        <f t="shared" si="1"/>
        <v>0</v>
      </c>
      <c r="N48" s="269"/>
      <c r="O48" s="270">
        <f>SUM(N$30:N48)</f>
        <v>0</v>
      </c>
    </row>
    <row r="49" spans="2:15" ht="12.75">
      <c r="B49" s="273">
        <v>19</v>
      </c>
      <c r="C49" s="267"/>
      <c r="D49" s="268">
        <f>SUM(C$30:C49)</f>
        <v>0</v>
      </c>
      <c r="E49" s="269"/>
      <c r="F49" s="270">
        <f>SUM(E$30:E49)</f>
        <v>0</v>
      </c>
      <c r="G49" s="269"/>
      <c r="H49" s="270">
        <f>SUM(G$30:G49)</f>
        <v>0</v>
      </c>
      <c r="I49" s="271">
        <f t="shared" si="0"/>
        <v>0</v>
      </c>
      <c r="J49" s="270">
        <f>SUM(I$30:I49)</f>
        <v>0</v>
      </c>
      <c r="K49" s="272"/>
      <c r="L49" s="270">
        <f>IF(COUNTA($K$30:$K$78)=0,0,COUNTA($K$30:K49)/COUNTA($K$30:$K$78))</f>
        <v>0</v>
      </c>
      <c r="M49" s="270">
        <f t="shared" si="1"/>
        <v>0</v>
      </c>
      <c r="N49" s="269"/>
      <c r="O49" s="270">
        <f>SUM(N$30:N49)</f>
        <v>0</v>
      </c>
    </row>
    <row r="50" spans="2:15" ht="12.75">
      <c r="B50" s="273">
        <v>20</v>
      </c>
      <c r="C50" s="267"/>
      <c r="D50" s="268">
        <f>SUM(C$30:C50)</f>
        <v>0</v>
      </c>
      <c r="E50" s="269"/>
      <c r="F50" s="270">
        <f>SUM(E$30:E50)</f>
        <v>0</v>
      </c>
      <c r="G50" s="269"/>
      <c r="H50" s="270">
        <f>SUM(G$30:G50)</f>
        <v>0</v>
      </c>
      <c r="I50" s="271">
        <f t="shared" si="0"/>
        <v>0</v>
      </c>
      <c r="J50" s="270">
        <f>SUM(I$30:I50)</f>
        <v>0</v>
      </c>
      <c r="K50" s="272"/>
      <c r="L50" s="270">
        <f>IF(COUNTA($K$30:$K$78)=0,0,COUNTA($K$30:K50)/COUNTA($K$30:$K$78))</f>
        <v>0</v>
      </c>
      <c r="M50" s="270">
        <f t="shared" si="1"/>
        <v>0</v>
      </c>
      <c r="N50" s="269"/>
      <c r="O50" s="270">
        <f>SUM(N$30:N50)</f>
        <v>0</v>
      </c>
    </row>
    <row r="51" spans="2:15" ht="12.75">
      <c r="B51" s="273">
        <v>21</v>
      </c>
      <c r="C51" s="267"/>
      <c r="D51" s="268">
        <f>SUM(C$30:C51)</f>
        <v>0</v>
      </c>
      <c r="E51" s="269"/>
      <c r="F51" s="270">
        <f>SUM(E$30:E51)</f>
        <v>0</v>
      </c>
      <c r="G51" s="269"/>
      <c r="H51" s="270">
        <f>SUM(G$30:G51)</f>
        <v>0</v>
      </c>
      <c r="I51" s="271">
        <f t="shared" si="0"/>
        <v>0</v>
      </c>
      <c r="J51" s="270">
        <f>SUM(I$30:I51)</f>
        <v>0</v>
      </c>
      <c r="K51" s="272"/>
      <c r="L51" s="270">
        <f>IF(COUNTA($K$30:$K$78)=0,0,COUNTA($K$30:K51)/COUNTA($K$30:$K$78))</f>
        <v>0</v>
      </c>
      <c r="M51" s="270">
        <f t="shared" si="1"/>
        <v>0</v>
      </c>
      <c r="N51" s="269"/>
      <c r="O51" s="270">
        <f>SUM(N$30:N51)</f>
        <v>0</v>
      </c>
    </row>
    <row r="52" spans="2:15" ht="12.75">
      <c r="B52" s="273">
        <v>22</v>
      </c>
      <c r="C52" s="267"/>
      <c r="D52" s="268">
        <f>SUM(C$30:C52)</f>
        <v>0</v>
      </c>
      <c r="E52" s="269"/>
      <c r="F52" s="270">
        <f>SUM(E$30:E52)</f>
        <v>0</v>
      </c>
      <c r="G52" s="269"/>
      <c r="H52" s="270">
        <f>SUM(G$30:G52)</f>
        <v>0</v>
      </c>
      <c r="I52" s="271">
        <f t="shared" si="0"/>
        <v>0</v>
      </c>
      <c r="J52" s="270">
        <f>SUM(I$30:I52)</f>
        <v>0</v>
      </c>
      <c r="K52" s="272"/>
      <c r="L52" s="270">
        <f>IF(COUNTA($K$30:$K$78)=0,0,COUNTA($K$30:K52)/COUNTA($K$30:$K$78))</f>
        <v>0</v>
      </c>
      <c r="M52" s="270">
        <f t="shared" si="1"/>
        <v>0</v>
      </c>
      <c r="N52" s="269"/>
      <c r="O52" s="270">
        <f>SUM(N$30:N52)</f>
        <v>0</v>
      </c>
    </row>
    <row r="53" spans="2:15" ht="12.75">
      <c r="B53" s="273">
        <v>23</v>
      </c>
      <c r="C53" s="267"/>
      <c r="D53" s="268">
        <f>SUM(C$30:C53)</f>
        <v>0</v>
      </c>
      <c r="E53" s="269"/>
      <c r="F53" s="270">
        <f>SUM(E$30:E53)</f>
        <v>0</v>
      </c>
      <c r="G53" s="269"/>
      <c r="H53" s="270">
        <f>SUM(G$30:G53)</f>
        <v>0</v>
      </c>
      <c r="I53" s="271">
        <f t="shared" si="0"/>
        <v>0</v>
      </c>
      <c r="J53" s="270">
        <f>SUM(I$30:I53)</f>
        <v>0</v>
      </c>
      <c r="K53" s="272"/>
      <c r="L53" s="270">
        <f>IF(COUNTA($K$30:$K$78)=0,0,COUNTA($K$30:K53)/COUNTA($K$30:$K$78))</f>
        <v>0</v>
      </c>
      <c r="M53" s="270">
        <f t="shared" si="1"/>
        <v>0</v>
      </c>
      <c r="N53" s="269"/>
      <c r="O53" s="270">
        <f>SUM(N$30:N53)</f>
        <v>0</v>
      </c>
    </row>
    <row r="54" spans="2:15" ht="12.75">
      <c r="B54" s="273">
        <v>24</v>
      </c>
      <c r="C54" s="267"/>
      <c r="D54" s="268">
        <f>SUM(C$30:C54)</f>
        <v>0</v>
      </c>
      <c r="E54" s="269"/>
      <c r="F54" s="270">
        <f>SUM(E$30:E54)</f>
        <v>0</v>
      </c>
      <c r="G54" s="269"/>
      <c r="H54" s="270">
        <f>SUM(G$30:G54)</f>
        <v>0</v>
      </c>
      <c r="I54" s="271">
        <f t="shared" si="0"/>
        <v>0</v>
      </c>
      <c r="J54" s="270">
        <f>SUM(I$30:I54)</f>
        <v>0</v>
      </c>
      <c r="K54" s="272"/>
      <c r="L54" s="270">
        <f>IF(COUNTA($K$30:$K$78)=0,0,COUNTA($K$30:K54)/COUNTA($K$30:$K$78))</f>
        <v>0</v>
      </c>
      <c r="M54" s="270">
        <f t="shared" si="1"/>
        <v>0</v>
      </c>
      <c r="N54" s="269"/>
      <c r="O54" s="270">
        <f>SUM(N$30:N54)</f>
        <v>0</v>
      </c>
    </row>
    <row r="55" spans="2:15" ht="12.75">
      <c r="B55" s="273">
        <v>25</v>
      </c>
      <c r="C55" s="267"/>
      <c r="D55" s="268">
        <f>SUM(C$30:C55)</f>
        <v>0</v>
      </c>
      <c r="E55" s="269"/>
      <c r="F55" s="270">
        <f>SUM(E$30:E55)</f>
        <v>0</v>
      </c>
      <c r="G55" s="269"/>
      <c r="H55" s="270">
        <f>SUM(G$30:G55)</f>
        <v>0</v>
      </c>
      <c r="I55" s="271">
        <f t="shared" si="0"/>
        <v>0</v>
      </c>
      <c r="J55" s="270">
        <f>SUM(I$30:I55)</f>
        <v>0</v>
      </c>
      <c r="K55" s="272"/>
      <c r="L55" s="270">
        <f>IF(COUNTA($K$30:$K$78)=0,0,COUNTA($K$30:K55)/COUNTA($K$30:$K$78))</f>
        <v>0</v>
      </c>
      <c r="M55" s="270">
        <f t="shared" si="1"/>
        <v>0</v>
      </c>
      <c r="N55" s="269"/>
      <c r="O55" s="270">
        <f>SUM(N$30:N55)</f>
        <v>0</v>
      </c>
    </row>
    <row r="56" spans="2:15" ht="12.75">
      <c r="B56" s="273">
        <v>26</v>
      </c>
      <c r="C56" s="267"/>
      <c r="D56" s="268">
        <f>SUM(C$30:C56)</f>
        <v>0</v>
      </c>
      <c r="E56" s="269"/>
      <c r="F56" s="270">
        <f>SUM(E$30:E56)</f>
        <v>0</v>
      </c>
      <c r="G56" s="269"/>
      <c r="H56" s="270">
        <f>SUM(G$30:G56)</f>
        <v>0</v>
      </c>
      <c r="I56" s="271">
        <f t="shared" si="0"/>
        <v>0</v>
      </c>
      <c r="J56" s="270">
        <f>SUM(I$30:I56)</f>
        <v>0</v>
      </c>
      <c r="K56" s="272"/>
      <c r="L56" s="270">
        <f>IF(COUNTA($K$30:$K$78)=0,0,COUNTA($K$30:K56)/COUNTA($K$30:$K$78))</f>
        <v>0</v>
      </c>
      <c r="M56" s="270">
        <f t="shared" si="1"/>
        <v>0</v>
      </c>
      <c r="N56" s="269"/>
      <c r="O56" s="270">
        <f>SUM(N$30:N56)</f>
        <v>0</v>
      </c>
    </row>
    <row r="57" spans="2:15" ht="12.75">
      <c r="B57" s="273">
        <v>27</v>
      </c>
      <c r="C57" s="267"/>
      <c r="D57" s="268">
        <f>SUM(C$30:C57)</f>
        <v>0</v>
      </c>
      <c r="E57" s="269"/>
      <c r="F57" s="270">
        <f>SUM(E$30:E57)</f>
        <v>0</v>
      </c>
      <c r="G57" s="269"/>
      <c r="H57" s="270">
        <f>SUM(G$30:G57)</f>
        <v>0</v>
      </c>
      <c r="I57" s="271">
        <f t="shared" si="0"/>
        <v>0</v>
      </c>
      <c r="J57" s="270">
        <f>SUM(I$30:I57)</f>
        <v>0</v>
      </c>
      <c r="K57" s="272"/>
      <c r="L57" s="270">
        <f>IF(COUNTA($K$30:$K$78)=0,0,COUNTA($K$30:K57)/COUNTA($K$30:$K$78))</f>
        <v>0</v>
      </c>
      <c r="M57" s="270">
        <f t="shared" si="1"/>
        <v>0</v>
      </c>
      <c r="N57" s="269"/>
      <c r="O57" s="270">
        <f>SUM(N$30:N57)</f>
        <v>0</v>
      </c>
    </row>
    <row r="58" spans="2:15" ht="12.75">
      <c r="B58" s="273">
        <v>28</v>
      </c>
      <c r="C58" s="267"/>
      <c r="D58" s="268">
        <f>SUM(C$30:C58)</f>
        <v>0</v>
      </c>
      <c r="E58" s="269"/>
      <c r="F58" s="270">
        <f>SUM(E$30:E58)</f>
        <v>0</v>
      </c>
      <c r="G58" s="269"/>
      <c r="H58" s="270">
        <f>SUM(G$30:G58)</f>
        <v>0</v>
      </c>
      <c r="I58" s="271">
        <f t="shared" si="0"/>
        <v>0</v>
      </c>
      <c r="J58" s="270">
        <f>SUM(I$30:I58)</f>
        <v>0</v>
      </c>
      <c r="K58" s="272"/>
      <c r="L58" s="270">
        <f>IF(COUNTA($K$30:$K$78)=0,0,COUNTA($K$30:K58)/COUNTA($K$30:$K$78))</f>
        <v>0</v>
      </c>
      <c r="M58" s="270">
        <f t="shared" si="1"/>
        <v>0</v>
      </c>
      <c r="N58" s="269"/>
      <c r="O58" s="270">
        <f>SUM(N$30:N58)</f>
        <v>0</v>
      </c>
    </row>
    <row r="59" spans="2:15" ht="12.75">
      <c r="B59" s="273">
        <v>29</v>
      </c>
      <c r="C59" s="267"/>
      <c r="D59" s="268">
        <f>SUM(C$30:C59)</f>
        <v>0</v>
      </c>
      <c r="E59" s="269"/>
      <c r="F59" s="270">
        <f>SUM(E$30:E59)</f>
        <v>0</v>
      </c>
      <c r="G59" s="269"/>
      <c r="H59" s="270">
        <f>SUM(G$30:G59)</f>
        <v>0</v>
      </c>
      <c r="I59" s="271">
        <f t="shared" si="0"/>
        <v>0</v>
      </c>
      <c r="J59" s="270">
        <f>SUM(I$30:I59)</f>
        <v>0</v>
      </c>
      <c r="K59" s="272"/>
      <c r="L59" s="270">
        <f>IF(COUNTA($K$30:$K$78)=0,0,COUNTA($K$30:K59)/COUNTA($K$30:$K$78))</f>
        <v>0</v>
      </c>
      <c r="M59" s="270">
        <f t="shared" si="1"/>
        <v>0</v>
      </c>
      <c r="N59" s="269"/>
      <c r="O59" s="270">
        <f>SUM(N$30:N59)</f>
        <v>0</v>
      </c>
    </row>
    <row r="60" spans="2:15" ht="12.75">
      <c r="B60" s="273">
        <v>30</v>
      </c>
      <c r="C60" s="267"/>
      <c r="D60" s="268">
        <f>SUM(C$30:C60)</f>
        <v>0</v>
      </c>
      <c r="E60" s="269"/>
      <c r="F60" s="270">
        <f>SUM(E$30:E60)</f>
        <v>0</v>
      </c>
      <c r="G60" s="269"/>
      <c r="H60" s="270">
        <f>SUM(G$30:G60)</f>
        <v>0</v>
      </c>
      <c r="I60" s="271">
        <f t="shared" si="0"/>
        <v>0</v>
      </c>
      <c r="J60" s="270">
        <f>SUM(I$30:I60)</f>
        <v>0</v>
      </c>
      <c r="K60" s="272"/>
      <c r="L60" s="270">
        <f>IF(COUNTA($K$30:$K$78)=0,0,COUNTA($K$30:K60)/COUNTA($K$30:$K$78))</f>
        <v>0</v>
      </c>
      <c r="M60" s="270">
        <f t="shared" si="1"/>
        <v>0</v>
      </c>
      <c r="N60" s="269"/>
      <c r="O60" s="270">
        <f>SUM(N$30:N60)</f>
        <v>0</v>
      </c>
    </row>
    <row r="61" spans="2:15" ht="12.75">
      <c r="B61" s="273">
        <v>31</v>
      </c>
      <c r="C61" s="267"/>
      <c r="D61" s="268">
        <f>SUM(C$30:C61)</f>
        <v>0</v>
      </c>
      <c r="E61" s="269"/>
      <c r="F61" s="270">
        <f>SUM(E$30:E61)</f>
        <v>0</v>
      </c>
      <c r="G61" s="269"/>
      <c r="H61" s="270">
        <f>SUM(G$30:G61)</f>
        <v>0</v>
      </c>
      <c r="I61" s="271">
        <f t="shared" si="0"/>
        <v>0</v>
      </c>
      <c r="J61" s="270">
        <f>SUM(I$30:I61)</f>
        <v>0</v>
      </c>
      <c r="K61" s="272"/>
      <c r="L61" s="270">
        <f>IF(COUNTA($K$30:$K$78)=0,0,COUNTA($K$30:K61)/COUNTA($K$30:$K$78))</f>
        <v>0</v>
      </c>
      <c r="M61" s="270">
        <f t="shared" si="1"/>
        <v>0</v>
      </c>
      <c r="N61" s="269"/>
      <c r="O61" s="270">
        <f>SUM(N$30:N61)</f>
        <v>0</v>
      </c>
    </row>
    <row r="62" spans="2:15" ht="12.75">
      <c r="B62" s="273">
        <v>32</v>
      </c>
      <c r="C62" s="267"/>
      <c r="D62" s="268">
        <f>SUM(C$30:C62)</f>
        <v>0</v>
      </c>
      <c r="E62" s="269"/>
      <c r="F62" s="270">
        <f>SUM(E$30:E62)</f>
        <v>0</v>
      </c>
      <c r="G62" s="269"/>
      <c r="H62" s="270">
        <f>SUM(G$30:G62)</f>
        <v>0</v>
      </c>
      <c r="I62" s="271">
        <f t="shared" si="0"/>
        <v>0</v>
      </c>
      <c r="J62" s="270">
        <f>SUM(I$30:I62)</f>
        <v>0</v>
      </c>
      <c r="K62" s="272"/>
      <c r="L62" s="270">
        <f>IF(COUNTA($K$30:$K$78)=0,0,COUNTA($K$30:K62)/COUNTA($K$30:$K$78))</f>
        <v>0</v>
      </c>
      <c r="M62" s="270">
        <f t="shared" si="1"/>
        <v>0</v>
      </c>
      <c r="N62" s="269"/>
      <c r="O62" s="270">
        <f>SUM(N$30:N62)</f>
        <v>0</v>
      </c>
    </row>
    <row r="63" spans="2:15" ht="12.75">
      <c r="B63" s="273">
        <v>33</v>
      </c>
      <c r="C63" s="267"/>
      <c r="D63" s="268">
        <f>SUM(C$30:C63)</f>
        <v>0</v>
      </c>
      <c r="E63" s="269"/>
      <c r="F63" s="270">
        <f>SUM(E$30:E63)</f>
        <v>0</v>
      </c>
      <c r="G63" s="269"/>
      <c r="H63" s="270">
        <f>SUM(G$30:G63)</f>
        <v>0</v>
      </c>
      <c r="I63" s="271">
        <f t="shared" si="0"/>
        <v>0</v>
      </c>
      <c r="J63" s="270">
        <f>SUM(I$30:I63)</f>
        <v>0</v>
      </c>
      <c r="K63" s="272"/>
      <c r="L63" s="270">
        <f>IF(COUNTA($K$30:$K$78)=0,0,COUNTA($K$30:K63)/COUNTA($K$30:$K$78))</f>
        <v>0</v>
      </c>
      <c r="M63" s="270">
        <f t="shared" si="1"/>
        <v>0</v>
      </c>
      <c r="N63" s="269"/>
      <c r="O63" s="270">
        <f>SUM(N$30:N63)</f>
        <v>0</v>
      </c>
    </row>
    <row r="64" spans="2:15" ht="12.75">
      <c r="B64" s="273">
        <v>34</v>
      </c>
      <c r="C64" s="267"/>
      <c r="D64" s="268">
        <f>SUM(C$30:C64)</f>
        <v>0</v>
      </c>
      <c r="E64" s="269"/>
      <c r="F64" s="270">
        <f>SUM(E$30:E64)</f>
        <v>0</v>
      </c>
      <c r="G64" s="269"/>
      <c r="H64" s="270">
        <f>SUM(G$30:G64)</f>
        <v>0</v>
      </c>
      <c r="I64" s="271">
        <f t="shared" si="0"/>
        <v>0</v>
      </c>
      <c r="J64" s="270">
        <f>SUM(I$30:I64)</f>
        <v>0</v>
      </c>
      <c r="K64" s="272"/>
      <c r="L64" s="270">
        <f>IF(COUNTA($K$30:$K$78)=0,0,COUNTA($K$30:K64)/COUNTA($K$30:$K$78))</f>
        <v>0</v>
      </c>
      <c r="M64" s="270">
        <f t="shared" si="1"/>
        <v>0</v>
      </c>
      <c r="N64" s="269"/>
      <c r="O64" s="270">
        <f>SUM(N$30:N64)</f>
        <v>0</v>
      </c>
    </row>
    <row r="65" spans="2:15" ht="12.75">
      <c r="B65" s="273">
        <v>35</v>
      </c>
      <c r="C65" s="267"/>
      <c r="D65" s="268">
        <f>SUM(C$30:C65)</f>
        <v>0</v>
      </c>
      <c r="E65" s="269"/>
      <c r="F65" s="270">
        <f>SUM(E$30:E65)</f>
        <v>0</v>
      </c>
      <c r="G65" s="269"/>
      <c r="H65" s="270">
        <f>SUM(G$30:G65)</f>
        <v>0</v>
      </c>
      <c r="I65" s="271">
        <f t="shared" si="0"/>
        <v>0</v>
      </c>
      <c r="J65" s="270">
        <f>SUM(I$30:I65)</f>
        <v>0</v>
      </c>
      <c r="K65" s="272"/>
      <c r="L65" s="270">
        <f>IF(COUNTA($K$30:$K$78)=0,0,COUNTA($K$30:K65)/COUNTA($K$30:$K$78))</f>
        <v>0</v>
      </c>
      <c r="M65" s="270">
        <f t="shared" si="1"/>
        <v>0</v>
      </c>
      <c r="N65" s="269"/>
      <c r="O65" s="270">
        <f>SUM(N$30:N65)</f>
        <v>0</v>
      </c>
    </row>
    <row r="66" spans="2:15" ht="12.75">
      <c r="B66" s="273">
        <v>36</v>
      </c>
      <c r="C66" s="267"/>
      <c r="D66" s="268">
        <f>SUM(C$30:C66)</f>
        <v>0</v>
      </c>
      <c r="E66" s="269"/>
      <c r="F66" s="270">
        <f>SUM(E$30:E66)</f>
        <v>0</v>
      </c>
      <c r="G66" s="269"/>
      <c r="H66" s="270">
        <f>SUM(G$30:G66)</f>
        <v>0</v>
      </c>
      <c r="I66" s="271">
        <f t="shared" si="0"/>
        <v>0</v>
      </c>
      <c r="J66" s="270">
        <f>SUM(I$30:I66)</f>
        <v>0</v>
      </c>
      <c r="K66" s="272"/>
      <c r="L66" s="270">
        <f>IF(COUNTA($K$30:$K$78)=0,0,COUNTA($K$30:K66)/COUNTA($K$30:$K$78))</f>
        <v>0</v>
      </c>
      <c r="M66" s="270">
        <f t="shared" si="1"/>
        <v>0</v>
      </c>
      <c r="N66" s="269"/>
      <c r="O66" s="270">
        <f>SUM(N$30:N66)</f>
        <v>0</v>
      </c>
    </row>
    <row r="67" spans="2:15" ht="12.75">
      <c r="B67" s="273">
        <v>37</v>
      </c>
      <c r="C67" s="267"/>
      <c r="D67" s="268">
        <f>SUM(C$30:C67)</f>
        <v>0</v>
      </c>
      <c r="E67" s="269"/>
      <c r="F67" s="270">
        <f>SUM(E$30:E67)</f>
        <v>0</v>
      </c>
      <c r="G67" s="269"/>
      <c r="H67" s="270">
        <f>SUM(G$30:G67)</f>
        <v>0</v>
      </c>
      <c r="I67" s="271">
        <f t="shared" si="0"/>
        <v>0</v>
      </c>
      <c r="J67" s="270">
        <f>SUM(I$30:I67)</f>
        <v>0</v>
      </c>
      <c r="K67" s="272"/>
      <c r="L67" s="270">
        <f>IF(COUNTA($K$30:$K$78)=0,0,COUNTA($K$30:K67)/COUNTA($K$30:$K$78))</f>
        <v>0</v>
      </c>
      <c r="M67" s="270">
        <f t="shared" si="1"/>
        <v>0</v>
      </c>
      <c r="N67" s="269"/>
      <c r="O67" s="270">
        <f>SUM(N$30:N67)</f>
        <v>0</v>
      </c>
    </row>
    <row r="68" spans="2:15" ht="12.75">
      <c r="B68" s="273">
        <v>38</v>
      </c>
      <c r="C68" s="267"/>
      <c r="D68" s="268">
        <f>SUM(C$30:C68)</f>
        <v>0</v>
      </c>
      <c r="E68" s="269"/>
      <c r="F68" s="270">
        <f>SUM(E$30:E68)</f>
        <v>0</v>
      </c>
      <c r="G68" s="269"/>
      <c r="H68" s="270">
        <f>SUM(G$30:G68)</f>
        <v>0</v>
      </c>
      <c r="I68" s="271">
        <f t="shared" si="0"/>
        <v>0</v>
      </c>
      <c r="J68" s="270">
        <f>SUM(I$30:I68)</f>
        <v>0</v>
      </c>
      <c r="K68" s="272"/>
      <c r="L68" s="270">
        <f>IF(COUNTA($K$30:$K$78)=0,0,COUNTA($K$30:K68)/COUNTA($K$30:$K$78))</f>
        <v>0</v>
      </c>
      <c r="M68" s="270">
        <f t="shared" si="1"/>
        <v>0</v>
      </c>
      <c r="N68" s="269"/>
      <c r="O68" s="270">
        <f>SUM(N$30:N68)</f>
        <v>0</v>
      </c>
    </row>
    <row r="69" spans="2:15" ht="12.75">
      <c r="B69" s="273">
        <v>39</v>
      </c>
      <c r="C69" s="267"/>
      <c r="D69" s="268">
        <f>SUM(C$30:C69)</f>
        <v>0</v>
      </c>
      <c r="E69" s="269"/>
      <c r="F69" s="270">
        <f>SUM(E$30:E69)</f>
        <v>0</v>
      </c>
      <c r="G69" s="269"/>
      <c r="H69" s="270">
        <f>SUM(G$30:G69)</f>
        <v>0</v>
      </c>
      <c r="I69" s="271">
        <f t="shared" si="0"/>
        <v>0</v>
      </c>
      <c r="J69" s="270">
        <f>SUM(I$30:I69)</f>
        <v>0</v>
      </c>
      <c r="K69" s="272"/>
      <c r="L69" s="270">
        <f>IF(COUNTA($K$30:$K$78)=0,0,COUNTA($K$30:K69)/COUNTA($K$30:$K$78))</f>
        <v>0</v>
      </c>
      <c r="M69" s="270">
        <f t="shared" si="1"/>
        <v>0</v>
      </c>
      <c r="N69" s="269"/>
      <c r="O69" s="270">
        <f>SUM(N$30:N69)</f>
        <v>0</v>
      </c>
    </row>
    <row r="70" spans="2:15" ht="12.75">
      <c r="B70" s="273">
        <v>40</v>
      </c>
      <c r="C70" s="267"/>
      <c r="D70" s="268">
        <f>SUM(C$30:C70)</f>
        <v>0</v>
      </c>
      <c r="E70" s="269"/>
      <c r="F70" s="270">
        <f>SUM(E$30:E70)</f>
        <v>0</v>
      </c>
      <c r="G70" s="269"/>
      <c r="H70" s="270">
        <f>SUM(G$30:G70)</f>
        <v>0</v>
      </c>
      <c r="I70" s="271">
        <f t="shared" si="0"/>
        <v>0</v>
      </c>
      <c r="J70" s="270">
        <f>SUM(I$30:I70)</f>
        <v>0</v>
      </c>
      <c r="K70" s="272"/>
      <c r="L70" s="270">
        <f>IF(COUNTA($K$30:$K$78)=0,0,COUNTA($K$30:K70)/COUNTA($K$30:$K$78))</f>
        <v>0</v>
      </c>
      <c r="M70" s="270">
        <f t="shared" si="1"/>
        <v>0</v>
      </c>
      <c r="N70" s="269"/>
      <c r="O70" s="270">
        <f>SUM(N$30:N70)</f>
        <v>0</v>
      </c>
    </row>
    <row r="71" spans="2:15" ht="12.75">
      <c r="B71" s="273">
        <v>41</v>
      </c>
      <c r="C71" s="267"/>
      <c r="D71" s="268">
        <f>SUM(C$30:C71)</f>
        <v>0</v>
      </c>
      <c r="E71" s="269"/>
      <c r="F71" s="270">
        <f>SUM(E$30:E71)</f>
        <v>0</v>
      </c>
      <c r="G71" s="269"/>
      <c r="H71" s="270">
        <f>SUM(G$30:G71)</f>
        <v>0</v>
      </c>
      <c r="I71" s="271">
        <f t="shared" si="0"/>
        <v>0</v>
      </c>
      <c r="J71" s="270">
        <f>SUM(I$30:I71)</f>
        <v>0</v>
      </c>
      <c r="K71" s="272"/>
      <c r="L71" s="270">
        <f>IF(COUNTA($K$30:$K$78)=0,0,COUNTA($K$30:K71)/COUNTA($K$30:$K$78))</f>
        <v>0</v>
      </c>
      <c r="M71" s="270">
        <f t="shared" si="1"/>
        <v>0</v>
      </c>
      <c r="N71" s="269"/>
      <c r="O71" s="270">
        <f>SUM(N$30:N71)</f>
        <v>0</v>
      </c>
    </row>
    <row r="72" spans="2:15" ht="12.75">
      <c r="B72" s="273">
        <v>42</v>
      </c>
      <c r="C72" s="267"/>
      <c r="D72" s="268">
        <f>SUM(C$30:C72)</f>
        <v>0</v>
      </c>
      <c r="E72" s="269"/>
      <c r="F72" s="270">
        <f>SUM(E$30:E72)</f>
        <v>0</v>
      </c>
      <c r="G72" s="269"/>
      <c r="H72" s="270">
        <f>SUM(G$30:G72)</f>
        <v>0</v>
      </c>
      <c r="I72" s="271">
        <f t="shared" si="0"/>
        <v>0</v>
      </c>
      <c r="J72" s="270">
        <f>SUM(I$30:I72)</f>
        <v>0</v>
      </c>
      <c r="K72" s="272"/>
      <c r="L72" s="270">
        <f>IF(COUNTA($K$30:$K$78)=0,0,COUNTA($K$30:K72)/COUNTA($K$30:$K$78))</f>
        <v>0</v>
      </c>
      <c r="M72" s="270">
        <f t="shared" si="1"/>
        <v>0</v>
      </c>
      <c r="N72" s="269"/>
      <c r="O72" s="270">
        <f>SUM(N$30:N72)</f>
        <v>0</v>
      </c>
    </row>
    <row r="73" spans="2:15" ht="12.75">
      <c r="B73" s="273">
        <v>43</v>
      </c>
      <c r="C73" s="267"/>
      <c r="D73" s="268">
        <f>SUM(C$30:C73)</f>
        <v>0</v>
      </c>
      <c r="E73" s="269"/>
      <c r="F73" s="270">
        <f>SUM(E$30:E73)</f>
        <v>0</v>
      </c>
      <c r="G73" s="269"/>
      <c r="H73" s="270">
        <f>SUM(G$30:G73)</f>
        <v>0</v>
      </c>
      <c r="I73" s="271">
        <f t="shared" si="0"/>
        <v>0</v>
      </c>
      <c r="J73" s="270">
        <f>SUM(I$30:I73)</f>
        <v>0</v>
      </c>
      <c r="K73" s="272"/>
      <c r="L73" s="270">
        <f>IF(COUNTA($K$30:$K$78)=0,0,COUNTA($K$30:K73)/COUNTA($K$30:$K$78))</f>
        <v>0</v>
      </c>
      <c r="M73" s="270">
        <f t="shared" si="1"/>
        <v>0</v>
      </c>
      <c r="N73" s="269"/>
      <c r="O73" s="270">
        <f>SUM(N$30:N73)</f>
        <v>0</v>
      </c>
    </row>
    <row r="74" spans="2:15" ht="12.75">
      <c r="B74" s="273">
        <v>44</v>
      </c>
      <c r="C74" s="267"/>
      <c r="D74" s="268">
        <f>SUM(C$30:C74)</f>
        <v>0</v>
      </c>
      <c r="E74" s="269"/>
      <c r="F74" s="270">
        <f>SUM(E$30:E74)</f>
        <v>0</v>
      </c>
      <c r="G74" s="269"/>
      <c r="H74" s="270">
        <f>SUM(G$30:G74)</f>
        <v>0</v>
      </c>
      <c r="I74" s="271">
        <f t="shared" si="0"/>
        <v>0</v>
      </c>
      <c r="J74" s="270">
        <f>SUM(I$30:I74)</f>
        <v>0</v>
      </c>
      <c r="K74" s="272"/>
      <c r="L74" s="270">
        <f>IF(COUNTA($K$30:$K$78)=0,0,COUNTA($K$30:K74)/COUNTA($K$30:$K$78))</f>
        <v>0</v>
      </c>
      <c r="M74" s="270">
        <f t="shared" si="1"/>
        <v>0</v>
      </c>
      <c r="N74" s="269"/>
      <c r="O74" s="270">
        <f>SUM(N$30:N74)</f>
        <v>0</v>
      </c>
    </row>
    <row r="75" spans="2:15" ht="12.75">
      <c r="B75" s="273">
        <v>45</v>
      </c>
      <c r="C75" s="267"/>
      <c r="D75" s="268">
        <f>SUM(C$30:C75)</f>
        <v>0</v>
      </c>
      <c r="E75" s="269"/>
      <c r="F75" s="270">
        <f>SUM(E$30:E75)</f>
        <v>0</v>
      </c>
      <c r="G75" s="269"/>
      <c r="H75" s="270">
        <f>SUM(G$30:G75)</f>
        <v>0</v>
      </c>
      <c r="I75" s="271">
        <f t="shared" si="0"/>
        <v>0</v>
      </c>
      <c r="J75" s="270">
        <f>SUM(I$30:I75)</f>
        <v>0</v>
      </c>
      <c r="K75" s="272"/>
      <c r="L75" s="270">
        <f>IF(COUNTA($K$30:$K$78)=0,0,COUNTA($K$30:K75)/COUNTA($K$30:$K$78))</f>
        <v>0</v>
      </c>
      <c r="M75" s="270">
        <f t="shared" si="1"/>
        <v>0</v>
      </c>
      <c r="N75" s="269"/>
      <c r="O75" s="270">
        <f>SUM(N$30:N75)</f>
        <v>0</v>
      </c>
    </row>
    <row r="76" spans="2:15" ht="12.75">
      <c r="B76" s="273">
        <v>46</v>
      </c>
      <c r="C76" s="267"/>
      <c r="D76" s="268">
        <f>SUM(C$30:C76)</f>
        <v>0</v>
      </c>
      <c r="E76" s="269"/>
      <c r="F76" s="270">
        <f>SUM(E$30:E76)</f>
        <v>0</v>
      </c>
      <c r="G76" s="269"/>
      <c r="H76" s="270">
        <f>SUM(G$30:G76)</f>
        <v>0</v>
      </c>
      <c r="I76" s="271">
        <f t="shared" si="0"/>
        <v>0</v>
      </c>
      <c r="J76" s="270">
        <f>SUM(I$30:I76)</f>
        <v>0</v>
      </c>
      <c r="K76" s="272"/>
      <c r="L76" s="270">
        <f>IF(COUNTA($K$30:$K$78)=0,0,COUNTA($K$30:K76)/COUNTA($K$30:$K$78))</f>
        <v>0</v>
      </c>
      <c r="M76" s="270">
        <f t="shared" si="1"/>
        <v>0</v>
      </c>
      <c r="N76" s="269"/>
      <c r="O76" s="270">
        <f>SUM(N$30:N76)</f>
        <v>0</v>
      </c>
    </row>
    <row r="77" spans="2:15" ht="12.75">
      <c r="B77" s="273">
        <v>47</v>
      </c>
      <c r="C77" s="267"/>
      <c r="D77" s="268">
        <f>SUM(C$30:C77)</f>
        <v>0</v>
      </c>
      <c r="E77" s="269"/>
      <c r="F77" s="270">
        <f>SUM(E$30:E77)</f>
        <v>0</v>
      </c>
      <c r="G77" s="269"/>
      <c r="H77" s="270">
        <f>SUM(G$30:G77)</f>
        <v>0</v>
      </c>
      <c r="I77" s="271">
        <f t="shared" si="0"/>
        <v>0</v>
      </c>
      <c r="J77" s="270">
        <f>SUM(I$30:I77)</f>
        <v>0</v>
      </c>
      <c r="K77" s="272"/>
      <c r="L77" s="270">
        <f>IF(COUNTA($K$30:$K$78)=0,0,COUNTA($K$30:K77)/COUNTA($K$30:$K$78))</f>
        <v>0</v>
      </c>
      <c r="M77" s="270">
        <f t="shared" si="1"/>
        <v>0</v>
      </c>
      <c r="N77" s="269"/>
      <c r="O77" s="270">
        <f>SUM(N$30:N77)</f>
        <v>0</v>
      </c>
    </row>
    <row r="78" spans="2:15" ht="12.75">
      <c r="B78" s="274">
        <v>48</v>
      </c>
      <c r="C78" s="275"/>
      <c r="D78" s="276">
        <f>SUM(C$30:C78)</f>
        <v>0</v>
      </c>
      <c r="E78" s="277"/>
      <c r="F78" s="278">
        <f>SUM(E$30:E78)</f>
        <v>0</v>
      </c>
      <c r="G78" s="277"/>
      <c r="H78" s="278">
        <f>SUM(G$30:G78)</f>
        <v>0</v>
      </c>
      <c r="I78" s="279">
        <f t="shared" si="0"/>
        <v>0</v>
      </c>
      <c r="J78" s="278">
        <f>SUM(I$30:I78)</f>
        <v>0</v>
      </c>
      <c r="K78" s="280"/>
      <c r="L78" s="278">
        <f>IF(COUNTA($K$30:$K$78)=0,0,COUNTA($K$30:K78)/COUNTA($K$30:$K$78))</f>
        <v>0</v>
      </c>
      <c r="M78" s="278">
        <f t="shared" si="1"/>
        <v>0</v>
      </c>
      <c r="N78" s="277"/>
      <c r="O78" s="278">
        <f>SUM(N$30:N78)</f>
        <v>0</v>
      </c>
    </row>
    <row r="79" ht="12.75">
      <c r="B79" s="235"/>
    </row>
    <row r="80" ht="12.75">
      <c r="B80" s="235"/>
    </row>
    <row r="81" ht="12.75">
      <c r="B81" s="235"/>
    </row>
    <row r="82" ht="12.75">
      <c r="B82" s="235"/>
    </row>
    <row r="83" ht="12.75">
      <c r="B83" s="235"/>
    </row>
    <row r="84" ht="12.75">
      <c r="B84" s="235"/>
    </row>
    <row r="85" ht="12.75">
      <c r="B85" s="235"/>
    </row>
  </sheetData>
  <sheetProtection sheet="1"/>
  <mergeCells count="17">
    <mergeCell ref="D17:E17"/>
    <mergeCell ref="B19:C26"/>
    <mergeCell ref="J19:K19"/>
    <mergeCell ref="J20:K20"/>
    <mergeCell ref="J21:K21"/>
    <mergeCell ref="J23:K23"/>
    <mergeCell ref="J24:K24"/>
    <mergeCell ref="J25:K25"/>
    <mergeCell ref="J26:K26"/>
    <mergeCell ref="B28:B29"/>
    <mergeCell ref="C28:D28"/>
    <mergeCell ref="E28:F28"/>
    <mergeCell ref="G28:H28"/>
    <mergeCell ref="I28:J28"/>
    <mergeCell ref="K28:L28"/>
    <mergeCell ref="M28:M29"/>
    <mergeCell ref="N28:O28"/>
  </mergeCells>
  <conditionalFormatting sqref="D17">
    <cfRule type="expression" priority="1" dxfId="3" stopIfTrue="1">
      <formula>TRIM(D17)&lt;"0"</formula>
    </cfRule>
  </conditionalFormatting>
  <conditionalFormatting sqref="C30:D78">
    <cfRule type="expression" priority="2" dxfId="7" stopIfTrue="1">
      <formula>$D30&gt;100%</formula>
    </cfRule>
    <cfRule type="expression" priority="3" dxfId="2" stopIfTrue="1">
      <formula>$D29=100%</formula>
    </cfRule>
    <cfRule type="expression" priority="4" dxfId="8" stopIfTrue="1">
      <formula>$D30=100%</formula>
    </cfRule>
  </conditionalFormatting>
  <conditionalFormatting sqref="M30:M78">
    <cfRule type="expression" priority="5" dxfId="7" stopIfTrue="1">
      <formula>$M30&gt;100%</formula>
    </cfRule>
    <cfRule type="expression" priority="6" dxfId="2" stopIfTrue="1">
      <formula>$M29=100%</formula>
    </cfRule>
    <cfRule type="expression" priority="7" dxfId="8" stopIfTrue="1">
      <formula>$M30=100%</formula>
    </cfRule>
  </conditionalFormatting>
  <conditionalFormatting sqref="I30:J78">
    <cfRule type="expression" priority="8" dxfId="7" stopIfTrue="1">
      <formula>$J30&gt;100%</formula>
    </cfRule>
    <cfRule type="expression" priority="9" dxfId="2" stopIfTrue="1">
      <formula>$J29=100%</formula>
    </cfRule>
    <cfRule type="expression" priority="10" dxfId="8" stopIfTrue="1">
      <formula>$J30=100%</formula>
    </cfRule>
  </conditionalFormatting>
  <conditionalFormatting sqref="H17:N17">
    <cfRule type="expression" priority="11" dxfId="2" stopIfTrue="1">
      <formula>$D$17=$A$2</formula>
    </cfRule>
  </conditionalFormatting>
  <conditionalFormatting sqref="N28:O28">
    <cfRule type="expression" priority="12" dxfId="2" stopIfTrue="1">
      <formula>$J$23=0</formula>
    </cfRule>
  </conditionalFormatting>
  <conditionalFormatting sqref="N29">
    <cfRule type="expression" priority="13" dxfId="9" stopIfTrue="1">
      <formula>$J$23=0</formula>
    </cfRule>
  </conditionalFormatting>
  <conditionalFormatting sqref="O29">
    <cfRule type="expression" priority="14" dxfId="9" stopIfTrue="1">
      <formula>$J$23=0</formula>
    </cfRule>
  </conditionalFormatting>
  <conditionalFormatting sqref="E28:F28">
    <cfRule type="expression" priority="15" dxfId="10" stopIfTrue="1">
      <formula>AND($B$27="não",$C$27&lt;&gt;$D$27,$C$27&lt;&gt;$E$27)</formula>
    </cfRule>
    <cfRule type="expression" priority="16" dxfId="7" stopIfTrue="1">
      <formula>$F28&gt;100%</formula>
    </cfRule>
    <cfRule type="expression" priority="17" dxfId="11" stopIfTrue="1">
      <formula>$F27=100%</formula>
    </cfRule>
  </conditionalFormatting>
  <conditionalFormatting sqref="E29:F29">
    <cfRule type="expression" priority="18" dxfId="10" stopIfTrue="1">
      <formula>AND($B$27="não",$C$27&lt;&gt;$D$27,$C$27&lt;&gt;$E$27)</formula>
    </cfRule>
  </conditionalFormatting>
  <conditionalFormatting sqref="G28:H29">
    <cfRule type="expression" priority="19" dxfId="2" stopIfTrue="1">
      <formula>AND($C$27&lt;&gt;$D$27,$C$27&lt;&gt;$E$27,$C$27&gt;"0")</formula>
    </cfRule>
  </conditionalFormatting>
  <conditionalFormatting sqref="K30 K50:L78">
    <cfRule type="expression" priority="20" dxfId="8" stopIfTrue="1">
      <formula>$L30=100%</formula>
    </cfRule>
  </conditionalFormatting>
  <conditionalFormatting sqref="L30:L49">
    <cfRule type="expression" priority="21" dxfId="7" stopIfTrue="1">
      <formula>$L30&gt;100%</formula>
    </cfRule>
    <cfRule type="expression" priority="22" dxfId="2" stopIfTrue="1">
      <formula>$L29=100%</formula>
    </cfRule>
    <cfRule type="expression" priority="23" dxfId="8" stopIfTrue="1">
      <formula>$L30=100%</formula>
    </cfRule>
  </conditionalFormatting>
  <conditionalFormatting sqref="G30:H78">
    <cfRule type="expression" priority="24" dxfId="2" stopIfTrue="1">
      <formula>OR(AND($C$27&lt;&gt;$D$27,$C$27&lt;&gt;$E$27,$C$27&gt;"0"),$H29=100%)</formula>
    </cfRule>
    <cfRule type="expression" priority="25" dxfId="7" stopIfTrue="1">
      <formula>$H30&gt;100%</formula>
    </cfRule>
    <cfRule type="expression" priority="26" dxfId="8" stopIfTrue="1">
      <formula>$H30=100%</formula>
    </cfRule>
  </conditionalFormatting>
  <conditionalFormatting sqref="E30:F78">
    <cfRule type="expression" priority="27" dxfId="10" stopIfTrue="1">
      <formula>OR(AND($B$27="não",$C$27&lt;&gt;$D$27,$C$27&lt;&gt;$E$27),$F29=100%)</formula>
    </cfRule>
    <cfRule type="expression" priority="28" dxfId="7" stopIfTrue="1">
      <formula>$F30&gt;100%</formula>
    </cfRule>
    <cfRule type="expression" priority="29" dxfId="8" stopIfTrue="1">
      <formula>$F30=100%</formula>
    </cfRule>
  </conditionalFormatting>
  <conditionalFormatting sqref="N31:O78">
    <cfRule type="expression" priority="30" dxfId="2" stopIfTrue="1">
      <formula>OR($J$23=0,$O30=100%)</formula>
    </cfRule>
    <cfRule type="expression" priority="31" dxfId="7" stopIfTrue="1">
      <formula>$O31&gt;100%</formula>
    </cfRule>
  </conditionalFormatting>
  <conditionalFormatting sqref="N30:O30">
    <cfRule type="expression" priority="32" dxfId="2" stopIfTrue="1">
      <formula>OR($O29=100%,$J$23=0)</formula>
    </cfRule>
    <cfRule type="expression" priority="33" dxfId="8" stopIfTrue="1">
      <formula>$O30=100%</formula>
    </cfRule>
    <cfRule type="expression" priority="34" dxfId="7" stopIfTrue="1">
      <formula>$O30&gt;100%</formula>
    </cfRule>
  </conditionalFormatting>
  <conditionalFormatting sqref="B31:B78">
    <cfRule type="expression" priority="35" dxfId="12" stopIfTrue="1">
      <formula>AND(O31=100%,O30&lt;&gt;100%)</formula>
    </cfRule>
    <cfRule type="expression" priority="36" dxfId="12" stopIfTrue="1">
      <formula>AND(J31=100%,J30&lt;&gt;100%)</formula>
    </cfRule>
    <cfRule type="expression" priority="37" dxfId="12" stopIfTrue="1">
      <formula>AND(L31=100%,L30&lt;&gt;100%)</formula>
    </cfRule>
  </conditionalFormatting>
  <dataValidations count="1">
    <dataValidation type="list" allowBlank="1" showErrorMessage="1" sqref="D17:E17">
      <formula1>$A$1:$A$3</formula1>
      <formula2>0</formula2>
    </dataValidation>
  </dataValidations>
  <printOptions/>
  <pageMargins left="0.5118055555555555" right="0.5118055555555555" top="0.7875" bottom="0.7875" header="0.5118055555555555" footer="0.31527777777777777"/>
  <pageSetup fitToHeight="1" fitToWidth="1" horizontalDpi="300" verticalDpi="300" orientation="portrait" paperSize="9"/>
  <headerFooter alignWithMargins="0">
    <oddFooter>&amp;C&amp;8Página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jcnavarro</cp:lastModifiedBy>
  <cp:lastPrinted>2020-11-26T21:49:08Z</cp:lastPrinted>
  <dcterms:created xsi:type="dcterms:W3CDTF">2014-05-05T19:49:01Z</dcterms:created>
  <dcterms:modified xsi:type="dcterms:W3CDTF">2017-11-30T20:11:45Z</dcterms:modified>
  <cp:category/>
  <cp:version/>
  <cp:contentType/>
  <cp:contentStatus/>
</cp:coreProperties>
</file>